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5" windowWidth="11580" windowHeight="6540" tabRatio="907"/>
  </bookViews>
  <sheets>
    <sheet name="ÍNDICE" sheetId="12" r:id="rId1"/>
    <sheet name="ECONOMÍA FAMILIAR" sheetId="13" r:id="rId2"/>
    <sheet name="PLAN INVERSIÓN Y FINANCIACIÓN" sheetId="1" r:id="rId3"/>
    <sheet name="PREVISIÓN INGRESOS Y GASTOS" sheetId="2" r:id="rId4"/>
    <sheet name="BALANCE INICIAL" sheetId="8" r:id="rId5"/>
    <sheet name="TESORERÍA" sheetId="5" r:id="rId6"/>
    <sheet name="RESULTADO" sheetId="7" r:id="rId7"/>
    <sheet name="GRÁFICO" sheetId="10" r:id="rId8"/>
    <sheet name="EQUILIBRIO" sheetId="6" r:id="rId9"/>
    <sheet name="BALANCE FINAL" sheetId="11" r:id="rId10"/>
    <sheet name="PRÉSTAMO" sheetId="3" r:id="rId11"/>
    <sheet name="AMORTIZACIÓN" sheetId="4" r:id="rId12"/>
    <sheet name="IVA" sheetId="9" r:id="rId13"/>
  </sheets>
  <definedNames>
    <definedName name="_10Àrea_d_impressió" localSheetId="10">PRÉSTAMO!$A$1:$F$61</definedName>
    <definedName name="_11Àrea_d_impressió" localSheetId="3">'PREVISIÓN INGRESOS Y GASTOS'!$A$1:$C$39</definedName>
    <definedName name="_12Àrea_d_impressió" localSheetId="6">RESULTADO!$A$1:$B$36</definedName>
    <definedName name="_13Àrea_d_impressió" localSheetId="5">TESORERÍA!$A$1:$M$28</definedName>
    <definedName name="_1Àrea_d_impressió" localSheetId="11">AMORTIZACIÓN!$A$1:$B$14</definedName>
    <definedName name="_1Àrea_d_impressió" localSheetId="7">GRÁFICO!$A$1:$J$28</definedName>
    <definedName name="_2Àrea_d_impressió" localSheetId="9">'BALANCE FINAL'!$A$1:$B$45</definedName>
    <definedName name="_3Àrea_d_impressió" localSheetId="4">'BALANCE INICIAL'!$A$1:$B$33</definedName>
    <definedName name="_4Àrea_d_impressió" localSheetId="1">'ECONOMÍA FAMILIAR'!$A$1:$B$25</definedName>
    <definedName name="_5Àrea_d_impressió" localSheetId="8">EQUILIBRIO!$A$1:$B$14</definedName>
    <definedName name="_6Àrea_d_impressió" localSheetId="7">GRÁFICO!$A$1:$J$28</definedName>
    <definedName name="_7Àrea_d_impressió" localSheetId="0">ÍNDICE!$A$6:$C$24</definedName>
    <definedName name="_8Àrea_d_impressió" localSheetId="12">IVA!$A$1:$E$6</definedName>
    <definedName name="_9Àrea_d_impressió" localSheetId="2">'PLAN INVERSIÓN Y FINANCIACIÓN'!$A$1:$B$27</definedName>
    <definedName name="Tresorería__Fondo_de_maniobra" comment="ola">'PLAN INVERSIÓN Y FINANCIACIÓN'!#REF!</definedName>
  </definedNames>
  <calcPr calcId="145621"/>
</workbook>
</file>

<file path=xl/calcChain.xml><?xml version="1.0" encoding="utf-8"?>
<calcChain xmlns="http://schemas.openxmlformats.org/spreadsheetml/2006/main">
  <c r="E3" i="9" l="1"/>
  <c r="D3" i="9"/>
  <c r="C3" i="9"/>
  <c r="B3" i="9"/>
  <c r="B4" i="9" s="1"/>
  <c r="M14" i="5"/>
  <c r="L14" i="5"/>
  <c r="K14" i="5"/>
  <c r="J14" i="5"/>
  <c r="I14" i="5"/>
  <c r="H14" i="5"/>
  <c r="G14" i="5"/>
  <c r="F14" i="5"/>
  <c r="E14" i="5"/>
  <c r="D14" i="5"/>
  <c r="C14" i="5"/>
  <c r="B14" i="5"/>
  <c r="B23" i="1"/>
  <c r="B4" i="5"/>
  <c r="B5" i="5"/>
  <c r="B5" i="7" s="1"/>
  <c r="B4" i="7" s="1"/>
  <c r="B6" i="5"/>
  <c r="C6" i="5"/>
  <c r="D6" i="5"/>
  <c r="E6" i="5"/>
  <c r="E7" i="5" s="1"/>
  <c r="F6" i="5"/>
  <c r="G6" i="5"/>
  <c r="H6" i="5"/>
  <c r="I6" i="5"/>
  <c r="I7" i="5" s="1"/>
  <c r="J6" i="5"/>
  <c r="J7" i="5" s="1"/>
  <c r="K6" i="5"/>
  <c r="L6" i="5"/>
  <c r="M6" i="5"/>
  <c r="M7" i="5" s="1"/>
  <c r="B23" i="13"/>
  <c r="B25" i="13" s="1"/>
  <c r="A59" i="2" s="1"/>
  <c r="B15" i="13"/>
  <c r="M21" i="5"/>
  <c r="L21" i="5"/>
  <c r="K21" i="5"/>
  <c r="J21" i="5"/>
  <c r="I21" i="5"/>
  <c r="H21" i="5"/>
  <c r="G21" i="5"/>
  <c r="F21" i="5"/>
  <c r="E21" i="5"/>
  <c r="D21" i="5"/>
  <c r="C21" i="5"/>
  <c r="B21" i="5"/>
  <c r="B14" i="1"/>
  <c r="B16" i="1"/>
  <c r="B24" i="1" s="1"/>
  <c r="B15" i="7"/>
  <c r="B34" i="11"/>
  <c r="B29" i="8"/>
  <c r="B28" i="8"/>
  <c r="B27" i="8" s="1"/>
  <c r="B30" i="8"/>
  <c r="C61" i="3"/>
  <c r="C60" i="3"/>
  <c r="C59" i="3"/>
  <c r="C58" i="3"/>
  <c r="C57" i="3"/>
  <c r="C56" i="3"/>
  <c r="C55" i="3"/>
  <c r="C54" i="3"/>
  <c r="C53" i="3"/>
  <c r="C52" i="3"/>
  <c r="C51" i="3"/>
  <c r="C50" i="3"/>
  <c r="C49" i="3"/>
  <c r="C48" i="3"/>
  <c r="C47" i="3"/>
  <c r="C46" i="3"/>
  <c r="C45" i="3"/>
  <c r="C44" i="3"/>
  <c r="C43" i="3"/>
  <c r="C42" i="3"/>
  <c r="C41" i="3"/>
  <c r="C40" i="3"/>
  <c r="C39" i="3"/>
  <c r="C2" i="3"/>
  <c r="B35" i="11"/>
  <c r="B41" i="11"/>
  <c r="B40" i="11"/>
  <c r="B26" i="11"/>
  <c r="B25" i="11" s="1"/>
  <c r="B21" i="8"/>
  <c r="B20" i="8"/>
  <c r="B33" i="11"/>
  <c r="B21" i="11"/>
  <c r="B20" i="11"/>
  <c r="B18" i="11"/>
  <c r="B17" i="11" s="1"/>
  <c r="B15" i="11"/>
  <c r="B14" i="11"/>
  <c r="B13" i="11"/>
  <c r="B12" i="11"/>
  <c r="B11" i="11"/>
  <c r="B10" i="11"/>
  <c r="B9" i="11"/>
  <c r="B6" i="11"/>
  <c r="B5" i="11"/>
  <c r="B4" i="11"/>
  <c r="B3" i="4"/>
  <c r="B4" i="4"/>
  <c r="B5" i="4"/>
  <c r="C5" i="5"/>
  <c r="C7" i="5" s="1"/>
  <c r="D5" i="5"/>
  <c r="E5" i="5"/>
  <c r="F5" i="5"/>
  <c r="G5" i="5"/>
  <c r="G7" i="5" s="1"/>
  <c r="H5" i="5"/>
  <c r="I5" i="5"/>
  <c r="J5" i="5"/>
  <c r="K5" i="5"/>
  <c r="L5" i="5"/>
  <c r="L7" i="5" s="1"/>
  <c r="M5" i="5"/>
  <c r="B6" i="7"/>
  <c r="B13" i="7"/>
  <c r="B14" i="7"/>
  <c r="C15" i="2"/>
  <c r="M4" i="5"/>
  <c r="L4" i="5"/>
  <c r="K4" i="5"/>
  <c r="K7" i="5" s="1"/>
  <c r="J4" i="5"/>
  <c r="I4" i="5"/>
  <c r="H4" i="5"/>
  <c r="H7" i="5" s="1"/>
  <c r="G4" i="5"/>
  <c r="F4" i="5"/>
  <c r="E4" i="5"/>
  <c r="D4" i="5"/>
  <c r="C4" i="5"/>
  <c r="M9" i="5"/>
  <c r="L9" i="5"/>
  <c r="K9" i="5"/>
  <c r="J9" i="5"/>
  <c r="I9" i="5"/>
  <c r="I10" i="5"/>
  <c r="I11" i="5"/>
  <c r="I12" i="5"/>
  <c r="I13" i="5"/>
  <c r="I15" i="5"/>
  <c r="I16" i="5"/>
  <c r="I17" i="5"/>
  <c r="I18" i="5"/>
  <c r="I19" i="5"/>
  <c r="I20" i="5"/>
  <c r="I22" i="5"/>
  <c r="H9" i="5"/>
  <c r="G9" i="5"/>
  <c r="G10" i="5"/>
  <c r="G11" i="5"/>
  <c r="G12" i="5"/>
  <c r="G13" i="5"/>
  <c r="G15" i="5"/>
  <c r="G16" i="5"/>
  <c r="G17" i="5"/>
  <c r="G18" i="5"/>
  <c r="G19" i="5"/>
  <c r="G20" i="5"/>
  <c r="G22" i="5"/>
  <c r="F9" i="5"/>
  <c r="E9" i="5"/>
  <c r="D9" i="5"/>
  <c r="C9" i="5"/>
  <c r="B9" i="5"/>
  <c r="B2" i="9"/>
  <c r="B5" i="9"/>
  <c r="B6" i="9" s="1"/>
  <c r="C2" i="9"/>
  <c r="D2" i="9"/>
  <c r="D4" i="9"/>
  <c r="B8" i="8"/>
  <c r="B9" i="8"/>
  <c r="B10" i="8"/>
  <c r="B11" i="8"/>
  <c r="B12" i="8"/>
  <c r="B13" i="8"/>
  <c r="B14" i="8"/>
  <c r="M19" i="5"/>
  <c r="L19" i="5"/>
  <c r="K19" i="5"/>
  <c r="J19" i="5"/>
  <c r="H19" i="5"/>
  <c r="F19" i="5"/>
  <c r="E19" i="5"/>
  <c r="D19" i="5"/>
  <c r="C19" i="5"/>
  <c r="B19" i="5"/>
  <c r="E2" i="9"/>
  <c r="E4" i="9"/>
  <c r="B10" i="5"/>
  <c r="B11" i="5"/>
  <c r="B12" i="5"/>
  <c r="B13" i="5"/>
  <c r="B15" i="5"/>
  <c r="B16" i="5"/>
  <c r="B17" i="5"/>
  <c r="B18" i="5"/>
  <c r="B20" i="5"/>
  <c r="B22" i="5"/>
  <c r="M22" i="5"/>
  <c r="L22" i="5"/>
  <c r="K22" i="5"/>
  <c r="J22" i="5"/>
  <c r="H22" i="5"/>
  <c r="F22" i="5"/>
  <c r="E22" i="5"/>
  <c r="D22" i="5"/>
  <c r="C22" i="5"/>
  <c r="M20" i="5"/>
  <c r="L20" i="5"/>
  <c r="K20" i="5"/>
  <c r="J20" i="5"/>
  <c r="H20" i="5"/>
  <c r="F20" i="5"/>
  <c r="E20" i="5"/>
  <c r="D20" i="5"/>
  <c r="C20" i="5"/>
  <c r="M18" i="5"/>
  <c r="L18" i="5"/>
  <c r="K18" i="5"/>
  <c r="J18" i="5"/>
  <c r="H18" i="5"/>
  <c r="F18" i="5"/>
  <c r="E18" i="5"/>
  <c r="D18" i="5"/>
  <c r="C18" i="5"/>
  <c r="M17" i="5"/>
  <c r="L17" i="5"/>
  <c r="K17" i="5"/>
  <c r="J17" i="5"/>
  <c r="H17" i="5"/>
  <c r="F17" i="5"/>
  <c r="E17" i="5"/>
  <c r="D17" i="5"/>
  <c r="C17" i="5"/>
  <c r="M16" i="5"/>
  <c r="L16" i="5"/>
  <c r="K16" i="5"/>
  <c r="J16" i="5"/>
  <c r="H16" i="5"/>
  <c r="F16" i="5"/>
  <c r="E16" i="5"/>
  <c r="D16" i="5"/>
  <c r="C16" i="5"/>
  <c r="M15" i="5"/>
  <c r="L15" i="5"/>
  <c r="K15" i="5"/>
  <c r="J15" i="5"/>
  <c r="H15" i="5"/>
  <c r="F15" i="5"/>
  <c r="E15" i="5"/>
  <c r="D15" i="5"/>
  <c r="C15" i="5"/>
  <c r="M13" i="5"/>
  <c r="L13" i="5"/>
  <c r="K13" i="5"/>
  <c r="J13" i="5"/>
  <c r="H13" i="5"/>
  <c r="F13" i="5"/>
  <c r="E13" i="5"/>
  <c r="D13" i="5"/>
  <c r="C13" i="5"/>
  <c r="M12" i="5"/>
  <c r="L12" i="5"/>
  <c r="K12" i="5"/>
  <c r="J12" i="5"/>
  <c r="H12" i="5"/>
  <c r="F12" i="5"/>
  <c r="E12" i="5"/>
  <c r="D12" i="5"/>
  <c r="C12" i="5"/>
  <c r="M11" i="5"/>
  <c r="L11" i="5"/>
  <c r="L10" i="5"/>
  <c r="K11" i="5"/>
  <c r="J11" i="5"/>
  <c r="J10" i="5"/>
  <c r="H11" i="5"/>
  <c r="F11" i="5"/>
  <c r="E11" i="5"/>
  <c r="D11" i="5"/>
  <c r="D10" i="5"/>
  <c r="C11" i="5"/>
  <c r="M10" i="5"/>
  <c r="K10" i="5"/>
  <c r="H10" i="5"/>
  <c r="F10" i="5"/>
  <c r="E10" i="5"/>
  <c r="C10" i="5"/>
  <c r="B28" i="7"/>
  <c r="B27" i="7"/>
  <c r="B4" i="6"/>
  <c r="B26" i="7"/>
  <c r="B25" i="7"/>
  <c r="B24" i="7"/>
  <c r="B23" i="7"/>
  <c r="B22" i="7"/>
  <c r="B21" i="7"/>
  <c r="B20" i="7"/>
  <c r="B19" i="7"/>
  <c r="B17" i="7" s="1"/>
  <c r="B3" i="6" s="1"/>
  <c r="B18" i="7"/>
  <c r="B19" i="8"/>
  <c r="B18" i="8"/>
  <c r="B4" i="8"/>
  <c r="B5" i="8"/>
  <c r="B6" i="8"/>
  <c r="B16" i="8"/>
  <c r="B15" i="8"/>
  <c r="B7" i="4"/>
  <c r="B8" i="4"/>
  <c r="B9" i="4"/>
  <c r="B10" i="4"/>
  <c r="B11" i="4"/>
  <c r="B12" i="4"/>
  <c r="B13" i="4"/>
  <c r="B6" i="4"/>
  <c r="B16" i="11" s="1"/>
  <c r="C33" i="2"/>
  <c r="B11" i="7"/>
  <c r="B10" i="7"/>
  <c r="B11" i="6" s="1"/>
  <c r="B33" i="2"/>
  <c r="B3" i="7" s="1"/>
  <c r="B2" i="7" s="1"/>
  <c r="A6" i="4"/>
  <c r="A4" i="4"/>
  <c r="A2" i="4"/>
  <c r="C1" i="5"/>
  <c r="D1" i="5"/>
  <c r="E1" i="5"/>
  <c r="F1" i="5" s="1"/>
  <c r="G1" i="5" s="1"/>
  <c r="H1" i="5" s="1"/>
  <c r="I1" i="5" s="1"/>
  <c r="J1" i="5" s="1"/>
  <c r="K1" i="5" s="1"/>
  <c r="L1" i="5" s="1"/>
  <c r="M1" i="5" s="1"/>
  <c r="A3" i="3"/>
  <c r="A4" i="3"/>
  <c r="C3" i="3"/>
  <c r="A3" i="4"/>
  <c r="A5" i="4"/>
  <c r="A7" i="4"/>
  <c r="A8" i="4"/>
  <c r="F23" i="5"/>
  <c r="F7" i="5"/>
  <c r="B3" i="8"/>
  <c r="D7" i="5"/>
  <c r="C4" i="3"/>
  <c r="A5" i="3"/>
  <c r="A6" i="3" s="1"/>
  <c r="B2" i="4"/>
  <c r="B8" i="11"/>
  <c r="B31" i="7"/>
  <c r="C5" i="3"/>
  <c r="B23" i="8"/>
  <c r="B22" i="8" s="1"/>
  <c r="B2" i="5"/>
  <c r="B14" i="4" l="1"/>
  <c r="C17" i="2" s="1"/>
  <c r="B30" i="7"/>
  <c r="B29" i="7" s="1"/>
  <c r="B5" i="6" s="1"/>
  <c r="B7" i="11"/>
  <c r="C27" i="5"/>
  <c r="B27" i="1"/>
  <c r="H24" i="5"/>
  <c r="B32" i="8"/>
  <c r="B31" i="8" s="1"/>
  <c r="B33" i="8" s="1"/>
  <c r="F24" i="5"/>
  <c r="B6" i="6"/>
  <c r="G24" i="5"/>
  <c r="K24" i="5"/>
  <c r="I24" i="5"/>
  <c r="B2" i="3"/>
  <c r="B33" i="7"/>
  <c r="B32" i="7" s="1"/>
  <c r="M24" i="5"/>
  <c r="B39" i="11"/>
  <c r="B38" i="11" s="1"/>
  <c r="C24" i="5"/>
  <c r="L24" i="5"/>
  <c r="B24" i="5"/>
  <c r="B26" i="5" s="1"/>
  <c r="J24" i="5"/>
  <c r="C16" i="2"/>
  <c r="I27" i="5"/>
  <c r="E24" i="5"/>
  <c r="D24" i="5"/>
  <c r="B16" i="7"/>
  <c r="B12" i="7" s="1"/>
  <c r="I23" i="5"/>
  <c r="I26" i="5" s="1"/>
  <c r="H23" i="5"/>
  <c r="B43" i="11"/>
  <c r="C18" i="2"/>
  <c r="D23" i="5"/>
  <c r="D26" i="5" s="1"/>
  <c r="D27" i="5" s="1"/>
  <c r="C23" i="5"/>
  <c r="M23" i="5"/>
  <c r="M26" i="5" s="1"/>
  <c r="M27" i="5" s="1"/>
  <c r="E23" i="5"/>
  <c r="E26" i="5" s="1"/>
  <c r="E27" i="5" s="1"/>
  <c r="L23" i="5"/>
  <c r="J23" i="5"/>
  <c r="G23" i="5"/>
  <c r="G26" i="5" s="1"/>
  <c r="G27" i="5" s="1"/>
  <c r="K23" i="5"/>
  <c r="A7" i="3"/>
  <c r="C6" i="3"/>
  <c r="B7" i="5"/>
  <c r="B7" i="8"/>
  <c r="B2" i="8" s="1"/>
  <c r="E25" i="5"/>
  <c r="C5" i="9"/>
  <c r="B17" i="8"/>
  <c r="C4" i="9"/>
  <c r="C6" i="9" s="1"/>
  <c r="C26" i="5"/>
  <c r="B3" i="11"/>
  <c r="B2" i="11" s="1"/>
  <c r="J27" i="5"/>
  <c r="B23" i="11"/>
  <c r="J26" i="5"/>
  <c r="B7" i="7"/>
  <c r="B10" i="6"/>
  <c r="B12" i="6" s="1"/>
  <c r="B14" i="6" s="1"/>
  <c r="L26" i="5"/>
  <c r="L27" i="5" s="1"/>
  <c r="F26" i="5"/>
  <c r="F27" i="5" s="1"/>
  <c r="B2" i="6" l="1"/>
  <c r="B34" i="7"/>
  <c r="B36" i="7" s="1"/>
  <c r="B36" i="11" s="1"/>
  <c r="B32" i="11" s="1"/>
  <c r="B27" i="5"/>
  <c r="B28" i="5"/>
  <c r="B24" i="8"/>
  <c r="C7" i="3"/>
  <c r="A8" i="3"/>
  <c r="D5" i="9"/>
  <c r="D6" i="9" s="1"/>
  <c r="H25" i="5"/>
  <c r="H26" i="5" s="1"/>
  <c r="H27" i="5" s="1"/>
  <c r="D2" i="3"/>
  <c r="E2" i="3" s="1"/>
  <c r="F2" i="3" s="1"/>
  <c r="B3" i="3"/>
  <c r="C8" i="3" l="1"/>
  <c r="A9" i="3"/>
  <c r="M5" i="10"/>
  <c r="M9" i="10"/>
  <c r="M13" i="10"/>
  <c r="M4" i="10"/>
  <c r="M10" i="10"/>
  <c r="M3" i="10"/>
  <c r="M11" i="10"/>
  <c r="M2" i="10"/>
  <c r="M12" i="10"/>
  <c r="M6" i="10"/>
  <c r="M8" i="10"/>
  <c r="M7" i="10"/>
  <c r="B7" i="6"/>
  <c r="D3" i="3"/>
  <c r="E3" i="3" s="1"/>
  <c r="B4" i="3" s="1"/>
  <c r="C2" i="5"/>
  <c r="C28" i="5" s="1"/>
  <c r="N2" i="10"/>
  <c r="F3" i="3"/>
  <c r="E5" i="9"/>
  <c r="E6" i="9" s="1"/>
  <c r="K25" i="5"/>
  <c r="K26" i="5" s="1"/>
  <c r="K27" i="5" s="1"/>
  <c r="D4" i="3" l="1"/>
  <c r="E4" i="3" s="1"/>
  <c r="B5" i="3" s="1"/>
  <c r="D2" i="5"/>
  <c r="D28" i="5" s="1"/>
  <c r="N3" i="10"/>
  <c r="A10" i="3"/>
  <c r="C9" i="3"/>
  <c r="F4" i="3"/>
  <c r="B44" i="11"/>
  <c r="B42" i="11" s="1"/>
  <c r="B37" i="11" s="1"/>
  <c r="B45" i="11" s="1"/>
  <c r="B24" i="11"/>
  <c r="B22" i="11" s="1"/>
  <c r="D5" i="3" l="1"/>
  <c r="E5" i="3" s="1"/>
  <c r="B6" i="3" s="1"/>
  <c r="N4" i="10"/>
  <c r="E2" i="5"/>
  <c r="E28" i="5" s="1"/>
  <c r="F5" i="3"/>
  <c r="A11" i="3"/>
  <c r="C10" i="3"/>
  <c r="D6" i="3" l="1"/>
  <c r="E6" i="3" s="1"/>
  <c r="B7" i="3" s="1"/>
  <c r="N5" i="10"/>
  <c r="F2" i="5"/>
  <c r="F28" i="5" s="1"/>
  <c r="C11" i="3"/>
  <c r="A12" i="3"/>
  <c r="D7" i="3" l="1"/>
  <c r="E7" i="3" s="1"/>
  <c r="B8" i="3" s="1"/>
  <c r="A13" i="3"/>
  <c r="C12" i="3"/>
  <c r="F6" i="3"/>
  <c r="N6" i="10"/>
  <c r="G2" i="5"/>
  <c r="G28" i="5" s="1"/>
  <c r="D8" i="3" l="1"/>
  <c r="E8" i="3" s="1"/>
  <c r="B9" i="3" s="1"/>
  <c r="H2" i="5"/>
  <c r="H28" i="5" s="1"/>
  <c r="N7" i="10"/>
  <c r="C13" i="3"/>
  <c r="A14" i="3"/>
  <c r="F7" i="3"/>
  <c r="F8" i="3" s="1"/>
  <c r="D9" i="3" l="1"/>
  <c r="E9" i="3" s="1"/>
  <c r="B10" i="3" s="1"/>
  <c r="F9" i="3"/>
  <c r="I2" i="5"/>
  <c r="I28" i="5" s="1"/>
  <c r="N8" i="10"/>
  <c r="C14" i="3"/>
  <c r="A15" i="3"/>
  <c r="D10" i="3" l="1"/>
  <c r="E10" i="3" s="1"/>
  <c r="B11" i="3" s="1"/>
  <c r="N9" i="10"/>
  <c r="J2" i="5"/>
  <c r="J28" i="5" s="1"/>
  <c r="C15" i="3"/>
  <c r="A16" i="3"/>
  <c r="F10" i="3"/>
  <c r="D11" i="3" l="1"/>
  <c r="E11" i="3" s="1"/>
  <c r="B12" i="3" s="1"/>
  <c r="K2" i="5"/>
  <c r="K28" i="5" s="1"/>
  <c r="N10" i="10"/>
  <c r="F11" i="3"/>
  <c r="C16" i="3"/>
  <c r="A17" i="3"/>
  <c r="D12" i="3" l="1"/>
  <c r="E12" i="3" s="1"/>
  <c r="B13" i="3" s="1"/>
  <c r="A18" i="3"/>
  <c r="C17" i="3"/>
  <c r="L2" i="5"/>
  <c r="L28" i="5" s="1"/>
  <c r="N11" i="10"/>
  <c r="F12" i="3"/>
  <c r="D13" i="3" l="1"/>
  <c r="E13" i="3" s="1"/>
  <c r="B14" i="3" s="1"/>
  <c r="A19" i="3"/>
  <c r="C18" i="3"/>
  <c r="N12" i="10"/>
  <c r="M2" i="5"/>
  <c r="M28" i="5" s="1"/>
  <c r="D14" i="3" l="1"/>
  <c r="E14" i="3" s="1"/>
  <c r="B15" i="3" s="1"/>
  <c r="N13" i="10"/>
  <c r="B28" i="11"/>
  <c r="B27" i="11" s="1"/>
  <c r="B19" i="11" s="1"/>
  <c r="B29" i="11" s="1"/>
  <c r="A20" i="3"/>
  <c r="C19" i="3"/>
  <c r="F13" i="3"/>
  <c r="F14" i="3" s="1"/>
  <c r="D15" i="3" l="1"/>
  <c r="E15" i="3" s="1"/>
  <c r="B16" i="3" s="1"/>
  <c r="F15" i="3"/>
  <c r="C20" i="3"/>
  <c r="A21" i="3"/>
  <c r="D16" i="3" l="1"/>
  <c r="E16" i="3" s="1"/>
  <c r="B17" i="3"/>
  <c r="F16" i="3"/>
  <c r="C21" i="3"/>
  <c r="A22" i="3"/>
  <c r="D17" i="3" l="1"/>
  <c r="E17" i="3" s="1"/>
  <c r="B18" i="3" s="1"/>
  <c r="A23" i="3"/>
  <c r="C22" i="3"/>
  <c r="D18" i="3" l="1"/>
  <c r="E18" i="3" s="1"/>
  <c r="B19" i="3" s="1"/>
  <c r="F17" i="3"/>
  <c r="F18" i="3" s="1"/>
  <c r="A24" i="3"/>
  <c r="C23" i="3"/>
  <c r="D19" i="3" l="1"/>
  <c r="E19" i="3" s="1"/>
  <c r="B20" i="3" s="1"/>
  <c r="F19" i="3"/>
  <c r="C24" i="3"/>
  <c r="A25" i="3"/>
  <c r="D20" i="3" l="1"/>
  <c r="E20" i="3" s="1"/>
  <c r="B21" i="3"/>
  <c r="F20" i="3"/>
  <c r="A26" i="3"/>
  <c r="C25" i="3"/>
  <c r="D21" i="3" l="1"/>
  <c r="E21" i="3" s="1"/>
  <c r="F21" i="3" s="1"/>
  <c r="C26" i="3"/>
  <c r="A27" i="3"/>
  <c r="B22" i="3" l="1"/>
  <c r="A28" i="3"/>
  <c r="C27" i="3"/>
  <c r="A29" i="3" l="1"/>
  <c r="C28" i="3"/>
  <c r="D22" i="3"/>
  <c r="E22" i="3" s="1"/>
  <c r="F22" i="3" s="1"/>
  <c r="B23" i="3" l="1"/>
  <c r="A30" i="3"/>
  <c r="C29" i="3"/>
  <c r="A31" i="3" l="1"/>
  <c r="C30" i="3"/>
  <c r="D23" i="3"/>
  <c r="E23" i="3" s="1"/>
  <c r="F23" i="3" s="1"/>
  <c r="B24" i="3" l="1"/>
  <c r="A32" i="3"/>
  <c r="C31" i="3"/>
  <c r="C32" i="3" l="1"/>
  <c r="A33" i="3"/>
  <c r="D24" i="3"/>
  <c r="E24" i="3" s="1"/>
  <c r="F24" i="3" s="1"/>
  <c r="B25" i="3" l="1"/>
  <c r="A34" i="3"/>
  <c r="C33" i="3"/>
  <c r="D25" i="3" l="1"/>
  <c r="E25" i="3" s="1"/>
  <c r="F25" i="3" s="1"/>
  <c r="C34" i="3"/>
  <c r="A35" i="3"/>
  <c r="B26" i="3" l="1"/>
  <c r="A36" i="3"/>
  <c r="C35" i="3"/>
  <c r="A37" i="3" l="1"/>
  <c r="C36" i="3"/>
  <c r="D26" i="3"/>
  <c r="E26" i="3" s="1"/>
  <c r="F26" i="3" s="1"/>
  <c r="B27" i="3" l="1"/>
  <c r="A38" i="3"/>
  <c r="C38" i="3" s="1"/>
  <c r="C37" i="3"/>
  <c r="D27" i="3" l="1"/>
  <c r="E27" i="3" s="1"/>
  <c r="F27" i="3" s="1"/>
  <c r="B28" i="3" l="1"/>
  <c r="D28" i="3" l="1"/>
  <c r="E28" i="3" s="1"/>
  <c r="F28" i="3" s="1"/>
  <c r="B29" i="3" l="1"/>
  <c r="D29" i="3" l="1"/>
  <c r="E29" i="3" s="1"/>
  <c r="F29" i="3" s="1"/>
  <c r="B30" i="3" l="1"/>
  <c r="D30" i="3" l="1"/>
  <c r="E30" i="3" s="1"/>
  <c r="F30" i="3" s="1"/>
  <c r="B31" i="3" l="1"/>
  <c r="D31" i="3" l="1"/>
  <c r="E31" i="3" s="1"/>
  <c r="F31" i="3" s="1"/>
  <c r="B32" i="3" l="1"/>
  <c r="D32" i="3" l="1"/>
  <c r="E32" i="3" s="1"/>
  <c r="F32" i="3" s="1"/>
  <c r="B33" i="3" l="1"/>
  <c r="D33" i="3" l="1"/>
  <c r="E33" i="3" s="1"/>
  <c r="F33" i="3" s="1"/>
  <c r="B34" i="3" l="1"/>
  <c r="D34" i="3" l="1"/>
  <c r="E34" i="3" s="1"/>
  <c r="F34" i="3" s="1"/>
  <c r="B35" i="3" l="1"/>
  <c r="D35" i="3" l="1"/>
  <c r="E35" i="3" s="1"/>
  <c r="F35" i="3" s="1"/>
  <c r="B36" i="3" l="1"/>
  <c r="D36" i="3" l="1"/>
  <c r="E36" i="3" s="1"/>
  <c r="F36" i="3" s="1"/>
  <c r="B37" i="3" l="1"/>
  <c r="D37" i="3" l="1"/>
  <c r="E37" i="3" s="1"/>
  <c r="F37" i="3" s="1"/>
  <c r="B38" i="3" l="1"/>
  <c r="D38" i="3" l="1"/>
  <c r="E38" i="3" s="1"/>
  <c r="F38" i="3" s="1"/>
  <c r="B39" i="3" l="1"/>
  <c r="D39" i="3" l="1"/>
  <c r="E39" i="3" s="1"/>
  <c r="F39" i="3" s="1"/>
  <c r="B40" i="3" l="1"/>
  <c r="D40" i="3" l="1"/>
  <c r="E40" i="3" s="1"/>
  <c r="F40" i="3" s="1"/>
  <c r="B41" i="3" l="1"/>
  <c r="D41" i="3" l="1"/>
  <c r="E41" i="3" s="1"/>
  <c r="F41" i="3" s="1"/>
  <c r="B42" i="3" l="1"/>
  <c r="D42" i="3" l="1"/>
  <c r="E42" i="3" s="1"/>
  <c r="F42" i="3" s="1"/>
  <c r="B43" i="3" l="1"/>
  <c r="D43" i="3" l="1"/>
  <c r="E43" i="3" s="1"/>
  <c r="F43" i="3" s="1"/>
  <c r="B44" i="3" l="1"/>
  <c r="D44" i="3" l="1"/>
  <c r="E44" i="3" s="1"/>
  <c r="F44" i="3" s="1"/>
  <c r="B45" i="3" l="1"/>
  <c r="D45" i="3" l="1"/>
  <c r="E45" i="3" s="1"/>
  <c r="F45" i="3" s="1"/>
  <c r="B46" i="3" l="1"/>
  <c r="D46" i="3" l="1"/>
  <c r="E46" i="3" s="1"/>
  <c r="F46" i="3" s="1"/>
  <c r="B47" i="3" l="1"/>
  <c r="D47" i="3" l="1"/>
  <c r="E47" i="3" s="1"/>
  <c r="F47" i="3" s="1"/>
  <c r="B48" i="3" l="1"/>
  <c r="D48" i="3" l="1"/>
  <c r="E48" i="3" s="1"/>
  <c r="F48" i="3" s="1"/>
  <c r="B49" i="3" l="1"/>
  <c r="D49" i="3" l="1"/>
  <c r="E49" i="3" s="1"/>
  <c r="F49" i="3" s="1"/>
  <c r="B50" i="3" l="1"/>
  <c r="D50" i="3" l="1"/>
  <c r="E50" i="3" s="1"/>
  <c r="F50" i="3" s="1"/>
  <c r="B51" i="3" l="1"/>
  <c r="D51" i="3" l="1"/>
  <c r="E51" i="3" s="1"/>
  <c r="F51" i="3" s="1"/>
  <c r="B52" i="3" l="1"/>
  <c r="D52" i="3" l="1"/>
  <c r="E52" i="3" s="1"/>
  <c r="F52" i="3" s="1"/>
  <c r="B53" i="3" l="1"/>
  <c r="D53" i="3" l="1"/>
  <c r="E53" i="3" s="1"/>
  <c r="F53" i="3" s="1"/>
  <c r="B54" i="3" l="1"/>
  <c r="D54" i="3" l="1"/>
  <c r="E54" i="3" s="1"/>
  <c r="F54" i="3" s="1"/>
  <c r="B55" i="3" l="1"/>
  <c r="D55" i="3" l="1"/>
  <c r="E55" i="3" s="1"/>
  <c r="F55" i="3" s="1"/>
  <c r="B56" i="3" l="1"/>
  <c r="D56" i="3" l="1"/>
  <c r="E56" i="3" s="1"/>
  <c r="F56" i="3" s="1"/>
  <c r="B57" i="3" l="1"/>
  <c r="D57" i="3" l="1"/>
  <c r="E57" i="3" s="1"/>
  <c r="F57" i="3" s="1"/>
  <c r="B58" i="3" l="1"/>
  <c r="D58" i="3" l="1"/>
  <c r="E58" i="3" s="1"/>
  <c r="F58" i="3" s="1"/>
  <c r="B59" i="3" l="1"/>
  <c r="D59" i="3" l="1"/>
  <c r="E59" i="3" s="1"/>
  <c r="F59" i="3" s="1"/>
  <c r="B60" i="3" l="1"/>
  <c r="D60" i="3" l="1"/>
  <c r="E60" i="3" s="1"/>
  <c r="F60" i="3" s="1"/>
  <c r="B61" i="3" l="1"/>
  <c r="D61" i="3" s="1"/>
  <c r="E61" i="3" s="1"/>
  <c r="F61" i="3" s="1"/>
</calcChain>
</file>

<file path=xl/sharedStrings.xml><?xml version="1.0" encoding="utf-8"?>
<sst xmlns="http://schemas.openxmlformats.org/spreadsheetml/2006/main" count="303" uniqueCount="194">
  <si>
    <t>MES</t>
  </si>
  <si>
    <t>CAPITAL</t>
  </si>
  <si>
    <t>SALDO INICIAL</t>
  </si>
  <si>
    <t>SALDO FINAL</t>
  </si>
  <si>
    <t>A compensar</t>
  </si>
  <si>
    <t>TRIMESTRE</t>
  </si>
  <si>
    <t>Aplicaciones informáticas</t>
  </si>
  <si>
    <t>Maquinaria</t>
  </si>
  <si>
    <t>Elementos de transporte</t>
  </si>
  <si>
    <t>Existencias</t>
  </si>
  <si>
    <t>TOTAL FINANCIACIÓN</t>
  </si>
  <si>
    <t>PLAN DE FINANCIACIÓN</t>
  </si>
  <si>
    <t>Seguros</t>
  </si>
  <si>
    <t>Mantenimento y reparaciones</t>
  </si>
  <si>
    <t>Transporte</t>
  </si>
  <si>
    <t>TOTAL INVERSIÓN</t>
  </si>
  <si>
    <t>INVERSIÓN</t>
  </si>
  <si>
    <t>PENDIENTE</t>
  </si>
  <si>
    <t>CUOTA</t>
  </si>
  <si>
    <t>AMORTITZADO</t>
  </si>
  <si>
    <t>Administración Pública deudora</t>
  </si>
  <si>
    <t>Ayudas y subvenciones</t>
  </si>
  <si>
    <t>IVA suportado</t>
  </si>
  <si>
    <t>TOTAL ACTIVO</t>
  </si>
  <si>
    <t>Financiación exigible</t>
  </si>
  <si>
    <t>Préstamos</t>
  </si>
  <si>
    <t>TOTAL PASIVO</t>
  </si>
  <si>
    <t>INGRESOS</t>
  </si>
  <si>
    <t>Ventas y/o prestación de servicios</t>
  </si>
  <si>
    <t>TOTAL INGRESOS</t>
  </si>
  <si>
    <t>GASTOS</t>
  </si>
  <si>
    <t>Servicios profesionales</t>
  </si>
  <si>
    <t>Gastos de personal</t>
  </si>
  <si>
    <t>Gastos financieros</t>
  </si>
  <si>
    <t>TOTAL GASTOS</t>
  </si>
  <si>
    <t>TOTAL GASTOS FIJOS ANUALES</t>
  </si>
  <si>
    <t>Compras y/o subcontratación de servicios</t>
  </si>
  <si>
    <t>COBROS</t>
  </si>
  <si>
    <t>TOTAL COBROS</t>
  </si>
  <si>
    <t>PAGOS</t>
  </si>
  <si>
    <t>Proveedores</t>
  </si>
  <si>
    <t>Impuesto sobre el valor añadido</t>
  </si>
  <si>
    <t>TOTAL PAGOS</t>
  </si>
  <si>
    <t>IVA repercutido</t>
  </si>
  <si>
    <t>Diferencia</t>
  </si>
  <si>
    <t>RESULTADO LIQUIDACIÓN</t>
  </si>
  <si>
    <t xml:space="preserve">Financiación no exigible </t>
  </si>
  <si>
    <t xml:space="preserve">Gastos de constitución </t>
  </si>
  <si>
    <t>Impuestos y tasas</t>
  </si>
  <si>
    <t>Publicidad y comunicación</t>
  </si>
  <si>
    <t>Otro inmovilizado</t>
  </si>
  <si>
    <t>Inmovilizado intangible</t>
  </si>
  <si>
    <t>Otro inmovilizado material</t>
  </si>
  <si>
    <t>Derechos de traspaso y propiedad industrial</t>
  </si>
  <si>
    <t>Gastos generales</t>
  </si>
  <si>
    <t>Fianzas y depósitos</t>
  </si>
  <si>
    <t>Suministros</t>
  </si>
  <si>
    <t>Tipo de IVA de las compras</t>
  </si>
  <si>
    <t>Tipo de IVA de las ventas</t>
  </si>
  <si>
    <t>Capitalización prestación desempleo</t>
  </si>
  <si>
    <t>Préstamo</t>
  </si>
  <si>
    <t>Mes 1</t>
  </si>
  <si>
    <t>Mes 2</t>
  </si>
  <si>
    <t>Mes 3</t>
  </si>
  <si>
    <t>Mes 4</t>
  </si>
  <si>
    <t>Mes 5</t>
  </si>
  <si>
    <t>Mes 6</t>
  </si>
  <si>
    <t>Mes 7</t>
  </si>
  <si>
    <t>Mes 8</t>
  </si>
  <si>
    <t>Mes 9</t>
  </si>
  <si>
    <t>Mes 10</t>
  </si>
  <si>
    <t>Mes 11</t>
  </si>
  <si>
    <t>Mes 12</t>
  </si>
  <si>
    <t>TOTAL VENTAS Y COMPRAS</t>
  </si>
  <si>
    <t>Aportación en efectivo del/a emprendedor/a</t>
  </si>
  <si>
    <t>Importe de ayudas y subvenciones</t>
  </si>
  <si>
    <t>Tipo de interés del préstamo</t>
  </si>
  <si>
    <t>Plazo de devolución del préstamo</t>
  </si>
  <si>
    <t>Importe del préstamo</t>
  </si>
  <si>
    <t>AMORTIZACIÓN ANUAL</t>
  </si>
  <si>
    <t>TOTAL AMORTIZACIÓN ANUAL</t>
  </si>
  <si>
    <t>Mes previsto de cobro de las ayudas y subvenciones</t>
  </si>
  <si>
    <t>IVA soportado</t>
  </si>
  <si>
    <t>Instalaciones</t>
  </si>
  <si>
    <t>Herramientas y utillaje</t>
  </si>
  <si>
    <t>Mobiliario y equipos de oficina</t>
  </si>
  <si>
    <t>Prestación de desempleo</t>
  </si>
  <si>
    <t>Capitalización de la prestación de desempleo</t>
  </si>
  <si>
    <t>INTERÉS</t>
  </si>
  <si>
    <t>Activo no corriente</t>
  </si>
  <si>
    <t>Equipos informáticos</t>
  </si>
  <si>
    <t>Activo corriente</t>
  </si>
  <si>
    <t>Tesorería</t>
  </si>
  <si>
    <t>ACTIVO</t>
  </si>
  <si>
    <t>PASIVO</t>
  </si>
  <si>
    <t>Sueldo bruto de los trabajadores autónomos</t>
  </si>
  <si>
    <t>Sueldo bruto de los trabajadores en régimen general</t>
  </si>
  <si>
    <t>Cotización a la Seguridad Social de los trabajadores autónomos</t>
  </si>
  <si>
    <t>Cotización a la Seguridad Social de los trabajadores en régimen general</t>
  </si>
  <si>
    <t>Alquileres y cánones</t>
  </si>
  <si>
    <t>Gastos bancarios</t>
  </si>
  <si>
    <t>Otros gastos y servicios</t>
  </si>
  <si>
    <t>Amortizaciones</t>
  </si>
  <si>
    <t>TOTAL GASTOS FIJOS</t>
  </si>
  <si>
    <t>OTRA INFORMACIÓN COMERCIAL</t>
  </si>
  <si>
    <t>Crédito concedido a los clientes</t>
  </si>
  <si>
    <t>Crédito concedido por los proveedores</t>
  </si>
  <si>
    <t>Tipos de IVA</t>
  </si>
  <si>
    <t>Crédito comercial</t>
  </si>
  <si>
    <t>DATOS</t>
  </si>
  <si>
    <t>Ventas de productos y servicios</t>
  </si>
  <si>
    <t>Coste de las ventas</t>
  </si>
  <si>
    <t>Compras de productos y servicios</t>
  </si>
  <si>
    <t>Inmovilizado material</t>
  </si>
  <si>
    <t>Intereses de préstamos</t>
  </si>
  <si>
    <t>Cifra de negocio</t>
  </si>
  <si>
    <t>Tributos</t>
  </si>
  <si>
    <t>MARGEN COMERCIAL</t>
  </si>
  <si>
    <t>PUNTO DE EQUILIBRIO ANUAL</t>
  </si>
  <si>
    <t>GASTOS FIJOS ANUALES</t>
  </si>
  <si>
    <t>Otras ayudas y subvenciones</t>
  </si>
  <si>
    <t>Cotización a la Seguridad Social trabajadores autónomos</t>
  </si>
  <si>
    <t>Cotización a la Seguridad Social trabajadores en régimen general</t>
  </si>
  <si>
    <t>Sueldos y salarios trabajadores autónomos</t>
  </si>
  <si>
    <t>Sueldos y salarios trabajadores en régimen general</t>
  </si>
  <si>
    <t>Seguridad Social trabajadores autónomos</t>
  </si>
  <si>
    <t>Seguridad Social trabajadores en régimen general</t>
  </si>
  <si>
    <t>Subvención cuotas autónomos</t>
  </si>
  <si>
    <t>Aportación en especie del/a emprendedor/a</t>
  </si>
  <si>
    <t>RESULTADO MENSUAL</t>
  </si>
  <si>
    <t>SALDO TESORERÍA MENSUAL</t>
  </si>
  <si>
    <t>Amortización acumulada inmovilizado intangible</t>
  </si>
  <si>
    <t>Amortización acumulada inmovilizado material</t>
  </si>
  <si>
    <t>Clientes</t>
  </si>
  <si>
    <t>Administración pública acreedora</t>
  </si>
  <si>
    <t>Deudas con entidades de crédito</t>
  </si>
  <si>
    <t>Seguridad Social</t>
  </si>
  <si>
    <t>Hacienda Pública IVA</t>
  </si>
  <si>
    <t>PREVISIÓN MENSUAL DE GASTOS FIJOS</t>
  </si>
  <si>
    <t>PREVISIÓN MENSUAL DE VENTAS Y COMPRAS</t>
  </si>
  <si>
    <t>VENTAS</t>
  </si>
  <si>
    <t>COMPRAS</t>
  </si>
  <si>
    <t>RESULTADO ANTES DE IMPUESTOS</t>
  </si>
  <si>
    <t>Resultado antes de impuestos</t>
  </si>
  <si>
    <t>Capital: aportación en especie</t>
  </si>
  <si>
    <t>AYUDAS Y SUBVENCIONES</t>
  </si>
  <si>
    <t>Capital: aportación en metálico</t>
  </si>
  <si>
    <t>PLAN DE INVERSIÓN</t>
  </si>
  <si>
    <t>Plan de inversión y financiación</t>
  </si>
  <si>
    <t>Economía personal y familiar</t>
  </si>
  <si>
    <t>Previsión de ingresos y gastos</t>
  </si>
  <si>
    <t>Balance de situación inicial</t>
  </si>
  <si>
    <t>Previsión de tesorería</t>
  </si>
  <si>
    <t>Cuenta de resultados previsional</t>
  </si>
  <si>
    <t>Evolución gráfica</t>
  </si>
  <si>
    <t>Punto de equilibrio</t>
  </si>
  <si>
    <t>Balance final</t>
  </si>
  <si>
    <t>Cuadro de amortización del préstamo</t>
  </si>
  <si>
    <t>Cuadro de amortización del inmovilizado</t>
  </si>
  <si>
    <t>Liquidaciones de IVA</t>
  </si>
  <si>
    <t>GASTOS FAMILIARES MENSUALES</t>
  </si>
  <si>
    <t>INGRESOS FAMILIARES MENSUALES</t>
  </si>
  <si>
    <t>TOTAL GASTOS FAMILIARES</t>
  </si>
  <si>
    <t>TOTAL INGRESOS FAMILIARES</t>
  </si>
  <si>
    <t>Sueldos y salarios</t>
  </si>
  <si>
    <t>Pensiones y similares</t>
  </si>
  <si>
    <t>Rentas</t>
  </si>
  <si>
    <t>Ayudas familiares</t>
  </si>
  <si>
    <t>Otros ingresos</t>
  </si>
  <si>
    <t>Gastos de educación</t>
  </si>
  <si>
    <t>Gastos médicos</t>
  </si>
  <si>
    <t>Tasas e impuestos</t>
  </si>
  <si>
    <t>Gastos de vivienda</t>
  </si>
  <si>
    <t>Cuotas de préstamos y créditos</t>
  </si>
  <si>
    <t>Gastos de transporte</t>
  </si>
  <si>
    <t>Otros gastos</t>
  </si>
  <si>
    <t>Gastos de alimentación</t>
  </si>
  <si>
    <t>Fondo para imprevistos</t>
  </si>
  <si>
    <t>Compra de ropa y accesorios domésticos</t>
  </si>
  <si>
    <t>Gastos de ocio</t>
  </si>
  <si>
    <t>Volver a índice</t>
  </si>
  <si>
    <t>Salario necesario</t>
  </si>
  <si>
    <t>SALARIO MÍNIMO NECESARIO</t>
  </si>
  <si>
    <t>Tesorería inicial</t>
  </si>
  <si>
    <t>Inmovilizado financiero</t>
  </si>
  <si>
    <t>Mantenimiento y reparaciones</t>
  </si>
  <si>
    <t>SALDO MENSUAL</t>
  </si>
  <si>
    <t>Gastos de constitución y licencias</t>
  </si>
  <si>
    <t>Total recursos propios</t>
  </si>
  <si>
    <t>Índice</t>
  </si>
  <si>
    <t>Formularios</t>
  </si>
  <si>
    <t>Informes</t>
  </si>
  <si>
    <t>DE FINANCIACIÓN PARA EMPRENDER</t>
  </si>
  <si>
    <r>
      <rPr>
        <b/>
        <sz val="14"/>
        <color rgb="FF0070C0"/>
        <rFont val="Arial"/>
        <family val="2"/>
      </rPr>
      <t>VIVESECO</t>
    </r>
    <r>
      <rPr>
        <b/>
        <sz val="11"/>
        <color rgb="FF0070C0"/>
        <rFont val="Arial"/>
        <family val="2"/>
      </rPr>
      <t xml:space="preserve">: HERRAMIENTA DE DIAGNÓSTICO DE NECESIDADES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</si>
</sst>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_ ;[Red]\-#,##0.00\ "/>
    <numFmt numFmtId="165" formatCode="#,##0_ ;[Red]\-#,##0\ "/>
  </numFmts>
  <fonts count="19" x14ac:knownFonts="1">
    <font>
      <sz val="10"/>
      <name val="Arial"/>
    </font>
    <font>
      <b/>
      <sz val="10"/>
      <name val="Arial"/>
      <family val="2"/>
    </font>
    <font>
      <sz val="10"/>
      <name val="Arial"/>
      <family val="2"/>
    </font>
    <font>
      <b/>
      <sz val="10"/>
      <color indexed="18"/>
      <name val="Arial"/>
      <family val="2"/>
    </font>
    <font>
      <sz val="10"/>
      <color indexed="18"/>
      <name val="Arial"/>
      <family val="2"/>
    </font>
    <font>
      <b/>
      <sz val="10"/>
      <color indexed="56"/>
      <name val="Arial"/>
      <family val="2"/>
    </font>
    <font>
      <sz val="10"/>
      <color indexed="56"/>
      <name val="Arial"/>
      <family val="2"/>
    </font>
    <font>
      <sz val="8"/>
      <name val="Arial"/>
      <family val="2"/>
    </font>
    <font>
      <i/>
      <sz val="10"/>
      <name val="Arial"/>
      <family val="2"/>
    </font>
    <font>
      <b/>
      <sz val="11"/>
      <color indexed="18"/>
      <name val="Arial"/>
      <family val="2"/>
    </font>
    <font>
      <u/>
      <sz val="10"/>
      <color indexed="12"/>
      <name val="Arial"/>
    </font>
    <font>
      <u/>
      <sz val="10"/>
      <color indexed="12"/>
      <name val="Arial"/>
      <family val="2"/>
    </font>
    <font>
      <sz val="8"/>
      <name val="Arial"/>
    </font>
    <font>
      <sz val="10"/>
      <color indexed="9"/>
      <name val="Arial"/>
      <family val="2"/>
    </font>
    <font>
      <b/>
      <sz val="11"/>
      <color indexed="9"/>
      <name val="Trebuchet MS"/>
      <family val="2"/>
    </font>
    <font>
      <sz val="11"/>
      <color indexed="9"/>
      <name val="Trebuchet MS"/>
      <family val="2"/>
    </font>
    <font>
      <b/>
      <sz val="11"/>
      <color rgb="FF0070C0"/>
      <name val="Arial"/>
      <family val="2"/>
    </font>
    <font>
      <sz val="11"/>
      <color rgb="FF0070C0"/>
      <name val="Arial"/>
      <family val="2"/>
    </font>
    <font>
      <b/>
      <sz val="14"/>
      <color rgb="FF0070C0"/>
      <name val="Arial"/>
      <family val="2"/>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53"/>
        <bgColor indexed="64"/>
      </patternFill>
    </fill>
  </fills>
  <borders count="22">
    <border>
      <left/>
      <right/>
      <top/>
      <bottom/>
      <diagonal/>
    </border>
    <border>
      <left/>
      <right style="medium">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56"/>
      </left>
      <right style="medium">
        <color indexed="56"/>
      </right>
      <top/>
      <bottom style="medium">
        <color indexed="56"/>
      </bottom>
      <diagonal/>
    </border>
    <border>
      <left style="medium">
        <color indexed="56"/>
      </left>
      <right style="medium">
        <color indexed="56"/>
      </right>
      <top style="medium">
        <color indexed="56"/>
      </top>
      <bottom style="medium">
        <color indexed="56"/>
      </bottom>
      <diagonal/>
    </border>
    <border>
      <left style="medium">
        <color indexed="56"/>
      </left>
      <right style="medium">
        <color indexed="56"/>
      </right>
      <top style="medium">
        <color indexed="56"/>
      </top>
      <bottom/>
      <diagonal/>
    </border>
    <border>
      <left style="medium">
        <color indexed="18"/>
      </left>
      <right style="medium">
        <color indexed="18"/>
      </right>
      <top style="medium">
        <color indexed="18"/>
      </top>
      <bottom style="medium">
        <color indexed="18"/>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indexed="56"/>
      </bottom>
      <diagonal/>
    </border>
    <border>
      <left/>
      <right/>
      <top style="medium">
        <color indexed="56"/>
      </top>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s>
  <cellStyleXfs count="2">
    <xf numFmtId="0" fontId="0" fillId="0" borderId="0"/>
    <xf numFmtId="0" fontId="10" fillId="0" borderId="0" applyNumberFormat="0" applyFill="0" applyBorder="0" applyAlignment="0" applyProtection="0">
      <alignment vertical="top"/>
      <protection locked="0"/>
    </xf>
  </cellStyleXfs>
  <cellXfs count="127">
    <xf numFmtId="0" fontId="0" fillId="0" borderId="0" xfId="0"/>
    <xf numFmtId="3" fontId="0" fillId="0" borderId="0" xfId="0" applyNumberFormat="1"/>
    <xf numFmtId="3" fontId="2" fillId="0" borderId="0" xfId="0" applyNumberFormat="1" applyFont="1"/>
    <xf numFmtId="3" fontId="2" fillId="0" borderId="0" xfId="0" applyNumberFormat="1" applyFont="1" applyBorder="1"/>
    <xf numFmtId="3" fontId="2" fillId="0" borderId="0" xfId="0" applyNumberFormat="1" applyFont="1" applyProtection="1"/>
    <xf numFmtId="0" fontId="2" fillId="0" borderId="0" xfId="0" applyFont="1"/>
    <xf numFmtId="0" fontId="2" fillId="0" borderId="0" xfId="0" applyFont="1" applyAlignment="1">
      <alignment horizontal="right"/>
    </xf>
    <xf numFmtId="3" fontId="7" fillId="0" borderId="0" xfId="0" applyNumberFormat="1" applyFont="1"/>
    <xf numFmtId="3" fontId="4" fillId="0" borderId="0" xfId="0" applyNumberFormat="1" applyFont="1" applyFill="1" applyAlignment="1">
      <alignment horizontal="right"/>
    </xf>
    <xf numFmtId="4" fontId="0" fillId="0" borderId="1" xfId="0" applyNumberFormat="1" applyBorder="1"/>
    <xf numFmtId="4" fontId="2" fillId="0" borderId="1" xfId="0" applyNumberFormat="1" applyFont="1" applyBorder="1"/>
    <xf numFmtId="164" fontId="1" fillId="0" borderId="2" xfId="0" applyNumberFormat="1" applyFont="1" applyFill="1" applyBorder="1"/>
    <xf numFmtId="4" fontId="1" fillId="0" borderId="2" xfId="0" applyNumberFormat="1" applyFont="1" applyBorder="1"/>
    <xf numFmtId="4" fontId="1" fillId="0" borderId="3" xfId="0" applyNumberFormat="1" applyFont="1" applyBorder="1"/>
    <xf numFmtId="4" fontId="1" fillId="0" borderId="2" xfId="0" applyNumberFormat="1" applyFont="1" applyFill="1" applyBorder="1"/>
    <xf numFmtId="0" fontId="1" fillId="0" borderId="4" xfId="0" applyFont="1" applyFill="1" applyBorder="1"/>
    <xf numFmtId="3" fontId="1" fillId="0" borderId="4" xfId="0" applyNumberFormat="1" applyFont="1" applyFill="1" applyBorder="1" applyAlignment="1">
      <alignment horizontal="left"/>
    </xf>
    <xf numFmtId="3" fontId="2" fillId="0" borderId="5" xfId="0" applyNumberFormat="1" applyFont="1" applyFill="1" applyBorder="1" applyAlignment="1">
      <alignment horizontal="left"/>
    </xf>
    <xf numFmtId="3" fontId="2" fillId="0" borderId="5" xfId="0" applyNumberFormat="1" applyFont="1" applyBorder="1" applyAlignment="1">
      <alignment horizontal="left"/>
    </xf>
    <xf numFmtId="3" fontId="1" fillId="0" borderId="2" xfId="0" applyNumberFormat="1" applyFont="1" applyFill="1" applyBorder="1" applyAlignment="1">
      <alignment horizontal="right"/>
    </xf>
    <xf numFmtId="164" fontId="4" fillId="0" borderId="6" xfId="0" applyNumberFormat="1" applyFont="1" applyFill="1" applyBorder="1" applyProtection="1">
      <protection locked="0"/>
    </xf>
    <xf numFmtId="164" fontId="4" fillId="0" borderId="7" xfId="0" applyNumberFormat="1" applyFont="1" applyFill="1" applyBorder="1" applyProtection="1">
      <protection locked="0"/>
    </xf>
    <xf numFmtId="164" fontId="4" fillId="2" borderId="7" xfId="0" applyNumberFormat="1" applyFont="1" applyFill="1" applyBorder="1" applyProtection="1">
      <protection locked="0"/>
    </xf>
    <xf numFmtId="164" fontId="4" fillId="2" borderId="8" xfId="0" applyNumberFormat="1" applyFont="1" applyFill="1" applyBorder="1" applyProtection="1">
      <protection locked="0"/>
    </xf>
    <xf numFmtId="3" fontId="4" fillId="3" borderId="0" xfId="0" applyNumberFormat="1" applyFont="1" applyFill="1" applyProtection="1"/>
    <xf numFmtId="164" fontId="4" fillId="3" borderId="0" xfId="0" applyNumberFormat="1" applyFont="1" applyFill="1" applyBorder="1" applyProtection="1"/>
    <xf numFmtId="3" fontId="9" fillId="3" borderId="0" xfId="0" applyNumberFormat="1" applyFont="1" applyFill="1" applyProtection="1"/>
    <xf numFmtId="3" fontId="4" fillId="3" borderId="0" xfId="0" applyNumberFormat="1" applyFont="1" applyFill="1" applyBorder="1" applyProtection="1"/>
    <xf numFmtId="3" fontId="3" fillId="3" borderId="0" xfId="0" applyNumberFormat="1" applyFont="1" applyFill="1" applyProtection="1"/>
    <xf numFmtId="164" fontId="4" fillId="0" borderId="9" xfId="0" applyNumberFormat="1" applyFont="1" applyFill="1" applyBorder="1" applyProtection="1">
      <protection locked="0"/>
    </xf>
    <xf numFmtId="164" fontId="3" fillId="3" borderId="0" xfId="0" applyNumberFormat="1" applyFont="1" applyFill="1" applyBorder="1" applyProtection="1"/>
    <xf numFmtId="3" fontId="8" fillId="0" borderId="10" xfId="0" applyNumberFormat="1" applyFont="1" applyFill="1" applyBorder="1"/>
    <xf numFmtId="4" fontId="8" fillId="0" borderId="11" xfId="0" applyNumberFormat="1" applyFont="1" applyFill="1" applyBorder="1"/>
    <xf numFmtId="3" fontId="8" fillId="0" borderId="12" xfId="0" applyNumberFormat="1" applyFont="1" applyFill="1" applyBorder="1" applyAlignment="1">
      <alignment horizontal="left"/>
    </xf>
    <xf numFmtId="4" fontId="8" fillId="0" borderId="13" xfId="0" applyNumberFormat="1" applyFont="1" applyFill="1" applyBorder="1"/>
    <xf numFmtId="3" fontId="1" fillId="0" borderId="3" xfId="0" applyNumberFormat="1" applyFont="1" applyFill="1" applyBorder="1" applyAlignment="1">
      <alignment horizontal="right"/>
    </xf>
    <xf numFmtId="4" fontId="2" fillId="0" borderId="0" xfId="0" applyNumberFormat="1" applyFont="1" applyFill="1" applyBorder="1"/>
    <xf numFmtId="4" fontId="2" fillId="0" borderId="1" xfId="0" applyNumberFormat="1" applyFont="1" applyFill="1" applyBorder="1"/>
    <xf numFmtId="4" fontId="2" fillId="0" borderId="14" xfId="0" applyNumberFormat="1" applyFont="1" applyFill="1" applyBorder="1"/>
    <xf numFmtId="4" fontId="2" fillId="0" borderId="15" xfId="0" applyNumberFormat="1" applyFont="1" applyFill="1" applyBorder="1"/>
    <xf numFmtId="0" fontId="1" fillId="0" borderId="4" xfId="0" applyFont="1" applyFill="1" applyBorder="1" applyAlignment="1">
      <alignment horizontal="left"/>
    </xf>
    <xf numFmtId="0" fontId="2" fillId="0" borderId="5" xfId="0" applyFont="1" applyFill="1" applyBorder="1" applyAlignment="1">
      <alignment horizontal="left"/>
    </xf>
    <xf numFmtId="0" fontId="2" fillId="0" borderId="0" xfId="0" applyFont="1" applyFill="1" applyAlignment="1">
      <alignment horizontal="left"/>
    </xf>
    <xf numFmtId="0" fontId="2" fillId="0" borderId="2" xfId="0" applyFont="1" applyFill="1" applyBorder="1" applyAlignment="1">
      <alignment horizontal="right"/>
    </xf>
    <xf numFmtId="4" fontId="2" fillId="0" borderId="1" xfId="0" applyNumberFormat="1" applyFont="1" applyFill="1" applyBorder="1" applyAlignment="1">
      <alignment horizontal="right"/>
    </xf>
    <xf numFmtId="4" fontId="1" fillId="0" borderId="2" xfId="0" applyNumberFormat="1" applyFont="1" applyFill="1" applyBorder="1" applyAlignment="1">
      <alignment horizontal="right"/>
    </xf>
    <xf numFmtId="0" fontId="2" fillId="0" borderId="0" xfId="0" applyFont="1" applyFill="1" applyAlignment="1">
      <alignment horizontal="right"/>
    </xf>
    <xf numFmtId="0" fontId="8" fillId="0" borderId="10" xfId="0" applyFont="1" applyFill="1" applyBorder="1" applyAlignment="1">
      <alignment horizontal="left"/>
    </xf>
    <xf numFmtId="4" fontId="8" fillId="0" borderId="11" xfId="0" applyNumberFormat="1" applyFont="1" applyFill="1" applyBorder="1" applyAlignment="1">
      <alignment horizontal="right"/>
    </xf>
    <xf numFmtId="0" fontId="8" fillId="0" borderId="12" xfId="0" applyFont="1" applyFill="1" applyBorder="1" applyAlignment="1">
      <alignment horizontal="left"/>
    </xf>
    <xf numFmtId="4" fontId="8" fillId="0" borderId="13" xfId="0" applyNumberFormat="1" applyFont="1" applyFill="1" applyBorder="1" applyAlignment="1">
      <alignment horizontal="right"/>
    </xf>
    <xf numFmtId="3" fontId="4" fillId="3" borderId="0" xfId="0" applyNumberFormat="1" applyFont="1" applyFill="1" applyBorder="1" applyAlignment="1" applyProtection="1">
      <alignment horizontal="left"/>
    </xf>
    <xf numFmtId="3" fontId="3" fillId="3" borderId="0" xfId="0" applyNumberFormat="1" applyFont="1" applyFill="1" applyBorder="1" applyAlignment="1" applyProtection="1">
      <alignment horizontal="left"/>
    </xf>
    <xf numFmtId="3" fontId="3" fillId="3" borderId="0" xfId="0" applyNumberFormat="1" applyFont="1" applyFill="1" applyBorder="1" applyProtection="1"/>
    <xf numFmtId="3" fontId="3" fillId="3" borderId="16" xfId="0" applyNumberFormat="1" applyFont="1" applyFill="1" applyBorder="1" applyAlignment="1" applyProtection="1">
      <alignment horizontal="right"/>
    </xf>
    <xf numFmtId="164" fontId="3" fillId="3" borderId="17" xfId="0" applyNumberFormat="1" applyFont="1" applyFill="1" applyBorder="1" applyProtection="1"/>
    <xf numFmtId="165" fontId="4" fillId="2" borderId="7" xfId="0" applyNumberFormat="1" applyFont="1" applyFill="1" applyBorder="1" applyProtection="1">
      <protection locked="0"/>
    </xf>
    <xf numFmtId="3" fontId="5" fillId="3" borderId="0" xfId="0" applyNumberFormat="1" applyFont="1" applyFill="1" applyAlignment="1" applyProtection="1">
      <alignment horizontal="right"/>
    </xf>
    <xf numFmtId="3" fontId="6" fillId="3" borderId="0" xfId="0" applyNumberFormat="1" applyFont="1" applyFill="1" applyProtection="1"/>
    <xf numFmtId="3" fontId="5" fillId="3" borderId="0" xfId="0" applyNumberFormat="1" applyFont="1" applyFill="1" applyBorder="1" applyProtection="1"/>
    <xf numFmtId="3" fontId="5" fillId="3" borderId="0" xfId="0" applyNumberFormat="1" applyFont="1" applyFill="1" applyProtection="1"/>
    <xf numFmtId="9" fontId="6" fillId="3" borderId="0" xfId="0" applyNumberFormat="1" applyFont="1" applyFill="1" applyAlignment="1" applyProtection="1">
      <alignment horizontal="left"/>
    </xf>
    <xf numFmtId="9" fontId="5" fillId="3" borderId="0" xfId="0" applyNumberFormat="1" applyFont="1" applyFill="1" applyProtection="1"/>
    <xf numFmtId="1" fontId="6" fillId="3" borderId="0" xfId="0" applyNumberFormat="1" applyFont="1" applyFill="1" applyAlignment="1" applyProtection="1">
      <alignment horizontal="left"/>
    </xf>
    <xf numFmtId="0" fontId="0" fillId="0" borderId="0" xfId="0" applyFill="1" applyAlignment="1">
      <alignment horizontal="left"/>
    </xf>
    <xf numFmtId="0" fontId="0" fillId="0" borderId="0" xfId="0" applyAlignment="1">
      <alignment horizontal="left"/>
    </xf>
    <xf numFmtId="0" fontId="2" fillId="0" borderId="2" xfId="0" applyFont="1" applyFill="1" applyBorder="1"/>
    <xf numFmtId="3" fontId="2" fillId="0" borderId="18" xfId="0" applyNumberFormat="1" applyFont="1" applyFill="1" applyBorder="1" applyAlignment="1">
      <alignment horizontal="left"/>
    </xf>
    <xf numFmtId="3" fontId="2" fillId="0" borderId="0" xfId="0" applyNumberFormat="1" applyFont="1" applyAlignment="1">
      <alignment horizontal="left"/>
    </xf>
    <xf numFmtId="0" fontId="0" fillId="0" borderId="2" xfId="0" applyFill="1" applyBorder="1"/>
    <xf numFmtId="4" fontId="0" fillId="0" borderId="1" xfId="0" applyNumberFormat="1" applyFill="1" applyBorder="1"/>
    <xf numFmtId="4" fontId="8" fillId="0" borderId="13" xfId="0" applyNumberFormat="1" applyFont="1" applyBorder="1"/>
    <xf numFmtId="0" fontId="2" fillId="0" borderId="12" xfId="0" applyFont="1" applyFill="1" applyBorder="1" applyAlignment="1">
      <alignment horizontal="left"/>
    </xf>
    <xf numFmtId="4" fontId="2" fillId="0" borderId="13" xfId="0" applyNumberFormat="1" applyFont="1" applyBorder="1"/>
    <xf numFmtId="0" fontId="1" fillId="0" borderId="0" xfId="0" applyFont="1" applyAlignment="1">
      <alignment horizontal="left"/>
    </xf>
    <xf numFmtId="0" fontId="2" fillId="0" borderId="0" xfId="0" applyFont="1" applyAlignment="1">
      <alignment horizontal="left"/>
    </xf>
    <xf numFmtId="4" fontId="2" fillId="0" borderId="1" xfId="0" applyNumberFormat="1" applyFont="1" applyBorder="1" applyAlignment="1">
      <alignment horizontal="right"/>
    </xf>
    <xf numFmtId="4" fontId="1" fillId="0" borderId="2" xfId="0" applyNumberFormat="1" applyFont="1" applyBorder="1" applyAlignment="1">
      <alignment horizontal="right"/>
    </xf>
    <xf numFmtId="0" fontId="2" fillId="0" borderId="2" xfId="0" applyFont="1" applyBorder="1" applyAlignment="1">
      <alignment horizontal="right"/>
    </xf>
    <xf numFmtId="10" fontId="1" fillId="0" borderId="2" xfId="0" applyNumberFormat="1" applyFont="1" applyBorder="1" applyAlignment="1">
      <alignment horizontal="right"/>
    </xf>
    <xf numFmtId="3" fontId="7" fillId="0" borderId="0" xfId="0" applyNumberFormat="1" applyFont="1" applyFill="1"/>
    <xf numFmtId="4" fontId="0" fillId="0" borderId="0" xfId="0" applyNumberFormat="1" applyFill="1" applyBorder="1"/>
    <xf numFmtId="0" fontId="0" fillId="0" borderId="5" xfId="0" applyFill="1" applyBorder="1"/>
    <xf numFmtId="0" fontId="0" fillId="0" borderId="18" xfId="0" applyFill="1" applyBorder="1"/>
    <xf numFmtId="4" fontId="0" fillId="0" borderId="14" xfId="0" applyNumberFormat="1" applyFill="1" applyBorder="1"/>
    <xf numFmtId="4" fontId="0" fillId="0" borderId="15" xfId="0" applyNumberFormat="1" applyFill="1" applyBorder="1"/>
    <xf numFmtId="0" fontId="1" fillId="0" borderId="3" xfId="0" applyFont="1" applyFill="1" applyBorder="1"/>
    <xf numFmtId="0" fontId="1" fillId="0" borderId="2" xfId="0" applyFont="1" applyFill="1" applyBorder="1"/>
    <xf numFmtId="0" fontId="0" fillId="0" borderId="5" xfId="0" applyFill="1" applyBorder="1" applyAlignment="1">
      <alignment horizontal="left"/>
    </xf>
    <xf numFmtId="4" fontId="0" fillId="0" borderId="19" xfId="0" applyNumberFormat="1" applyFill="1" applyBorder="1"/>
    <xf numFmtId="3" fontId="1" fillId="0" borderId="20" xfId="0" applyNumberFormat="1" applyFont="1" applyFill="1" applyBorder="1"/>
    <xf numFmtId="3" fontId="1" fillId="0" borderId="4" xfId="0" applyNumberFormat="1" applyFont="1" applyFill="1" applyBorder="1"/>
    <xf numFmtId="164" fontId="1" fillId="0" borderId="3" xfId="0" applyNumberFormat="1" applyFont="1" applyBorder="1"/>
    <xf numFmtId="164" fontId="1" fillId="0" borderId="2" xfId="0" applyNumberFormat="1" applyFont="1" applyBorder="1"/>
    <xf numFmtId="3" fontId="1" fillId="0" borderId="5" xfId="0" applyNumberFormat="1" applyFont="1" applyFill="1" applyBorder="1"/>
    <xf numFmtId="3" fontId="2" fillId="0" borderId="5" xfId="0" applyNumberFormat="1" applyFont="1" applyFill="1" applyBorder="1"/>
    <xf numFmtId="3" fontId="1" fillId="0" borderId="18" xfId="0" applyNumberFormat="1" applyFont="1" applyFill="1" applyBorder="1"/>
    <xf numFmtId="4" fontId="4" fillId="3" borderId="0" xfId="0" applyNumberFormat="1" applyFont="1" applyFill="1" applyBorder="1" applyProtection="1"/>
    <xf numFmtId="3" fontId="3" fillId="3" borderId="0" xfId="0" applyNumberFormat="1" applyFont="1" applyFill="1" applyBorder="1" applyAlignment="1" applyProtection="1">
      <alignment horizontal="right"/>
    </xf>
    <xf numFmtId="3" fontId="3" fillId="3" borderId="0" xfId="0" applyNumberFormat="1" applyFont="1" applyFill="1" applyAlignment="1" applyProtection="1">
      <alignment horizontal="right"/>
    </xf>
    <xf numFmtId="3" fontId="0" fillId="0" borderId="0" xfId="0" applyNumberFormat="1" applyAlignment="1">
      <alignment horizontal="left"/>
    </xf>
    <xf numFmtId="3" fontId="2" fillId="0" borderId="0" xfId="0" applyNumberFormat="1" applyFont="1" applyAlignment="1">
      <alignment horizontal="right"/>
    </xf>
    <xf numFmtId="3" fontId="0" fillId="0" borderId="0" xfId="0" applyNumberFormat="1" applyAlignment="1">
      <alignment horizontal="right"/>
    </xf>
    <xf numFmtId="164" fontId="0" fillId="0" borderId="0" xfId="0" applyNumberFormat="1" applyAlignment="1">
      <alignment horizontal="right"/>
    </xf>
    <xf numFmtId="165" fontId="1" fillId="0" borderId="21" xfId="0" applyNumberFormat="1" applyFont="1" applyFill="1" applyBorder="1"/>
    <xf numFmtId="165" fontId="1" fillId="0" borderId="19" xfId="0" applyNumberFormat="1" applyFont="1" applyFill="1" applyBorder="1"/>
    <xf numFmtId="164" fontId="2" fillId="0" borderId="0" xfId="0" applyNumberFormat="1" applyFont="1" applyBorder="1"/>
    <xf numFmtId="164" fontId="2" fillId="0" borderId="1" xfId="0" applyNumberFormat="1" applyFont="1" applyBorder="1"/>
    <xf numFmtId="164" fontId="2" fillId="0" borderId="0" xfId="0" applyNumberFormat="1" applyFont="1" applyFill="1" applyBorder="1"/>
    <xf numFmtId="164" fontId="2" fillId="0" borderId="1" xfId="0" applyNumberFormat="1" applyFont="1" applyFill="1" applyBorder="1"/>
    <xf numFmtId="164" fontId="2" fillId="0" borderId="15" xfId="0" applyNumberFormat="1" applyFont="1" applyBorder="1"/>
    <xf numFmtId="164" fontId="2" fillId="0" borderId="21" xfId="0" applyNumberFormat="1" applyFont="1" applyBorder="1"/>
    <xf numFmtId="164" fontId="2" fillId="0" borderId="19" xfId="0" applyNumberFormat="1" applyFont="1" applyBorder="1"/>
    <xf numFmtId="4" fontId="2" fillId="0" borderId="0" xfId="0" applyNumberFormat="1" applyFont="1"/>
    <xf numFmtId="10" fontId="4" fillId="2" borderId="7" xfId="0" applyNumberFormat="1" applyFont="1" applyFill="1" applyBorder="1" applyProtection="1">
      <protection locked="0"/>
    </xf>
    <xf numFmtId="9" fontId="4" fillId="2" borderId="7" xfId="0" applyNumberFormat="1" applyFont="1" applyFill="1" applyBorder="1" applyProtection="1">
      <protection locked="0"/>
    </xf>
    <xf numFmtId="3" fontId="11" fillId="3" borderId="0" xfId="1" applyNumberFormat="1" applyFont="1" applyFill="1" applyAlignment="1" applyProtection="1"/>
    <xf numFmtId="3" fontId="11" fillId="0" borderId="0" xfId="1" applyNumberFormat="1" applyFont="1" applyFill="1" applyAlignment="1" applyProtection="1"/>
    <xf numFmtId="4" fontId="6" fillId="3" borderId="0" xfId="0" applyNumberFormat="1" applyFont="1" applyFill="1" applyAlignment="1" applyProtection="1">
      <alignment horizontal="left"/>
    </xf>
    <xf numFmtId="164" fontId="4" fillId="3" borderId="0" xfId="0" applyNumberFormat="1" applyFont="1" applyFill="1" applyBorder="1" applyProtection="1">
      <protection locked="0"/>
    </xf>
    <xf numFmtId="0" fontId="0" fillId="4" borderId="0" xfId="0" applyFill="1"/>
    <xf numFmtId="0" fontId="13" fillId="4" borderId="0" xfId="0" applyFont="1" applyFill="1"/>
    <xf numFmtId="3" fontId="14" fillId="4" borderId="0" xfId="0" applyNumberFormat="1" applyFont="1" applyFill="1" applyBorder="1" applyAlignment="1" applyProtection="1">
      <alignment horizontal="left"/>
    </xf>
    <xf numFmtId="0" fontId="15" fillId="4" borderId="0" xfId="1" applyFont="1" applyFill="1" applyAlignment="1" applyProtection="1"/>
    <xf numFmtId="0" fontId="14" fillId="4" borderId="0" xfId="1" applyFont="1" applyFill="1" applyAlignment="1" applyProtection="1"/>
    <xf numFmtId="0" fontId="16" fillId="4" borderId="0" xfId="0" applyFont="1" applyFill="1"/>
    <xf numFmtId="0" fontId="17" fillId="4" borderId="0" xfId="0" applyFont="1" applyFill="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343434343434427E-2"/>
          <c:y val="3.0107526881720432E-2"/>
          <c:w val="0.64141414141414144"/>
          <c:h val="0.81505376344086022"/>
        </c:manualLayout>
      </c:layout>
      <c:lineChart>
        <c:grouping val="standard"/>
        <c:varyColors val="0"/>
        <c:ser>
          <c:idx val="1"/>
          <c:order val="0"/>
          <c:tx>
            <c:strRef>
              <c:f>GRÁFICO!$M$1</c:f>
              <c:strCache>
                <c:ptCount val="1"/>
                <c:pt idx="0">
                  <c:v>RESULTADO MENSUAL</c:v>
                </c:pt>
              </c:strCache>
            </c:strRef>
          </c:tx>
          <c:spPr>
            <a:ln>
              <a:solidFill>
                <a:srgbClr val="0070C0"/>
              </a:solidFill>
            </a:ln>
          </c:spPr>
          <c:marker>
            <c:symbol val="square"/>
            <c:size val="7"/>
            <c:spPr>
              <a:solidFill>
                <a:schemeClr val="accent1"/>
              </a:solidFill>
              <a:ln>
                <a:solidFill>
                  <a:srgbClr val="0070C0"/>
                </a:solidFill>
              </a:ln>
            </c:spPr>
          </c:marker>
          <c:val>
            <c:numRef>
              <c:f>GRÁFICO!$M$2:$M$13</c:f>
              <c:numCache>
                <c:formatCode>#,##0.00_ ;[Red]\-#,##0.00\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2"/>
          <c:order val="1"/>
          <c:tx>
            <c:strRef>
              <c:f>GRÁFICO!$N$1</c:f>
              <c:strCache>
                <c:ptCount val="1"/>
                <c:pt idx="0">
                  <c:v>SALDO TESORERÍA MENSUAL</c:v>
                </c:pt>
              </c:strCache>
            </c:strRef>
          </c:tx>
          <c:val>
            <c:numRef>
              <c:f>GRÁFICO!$N$2:$N$13</c:f>
              <c:numCache>
                <c:formatCode>#,##0.00_ ;[Red]\-#,##0.00\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121694080"/>
        <c:axId val="121695616"/>
      </c:lineChart>
      <c:catAx>
        <c:axId val="121694080"/>
        <c:scaling>
          <c:orientation val="minMax"/>
        </c:scaling>
        <c:delete val="0"/>
        <c:axPos val="b"/>
        <c:numFmt formatCode="General" sourceLinked="1"/>
        <c:majorTickMark val="out"/>
        <c:minorTickMark val="none"/>
        <c:tickLblPos val="nextTo"/>
        <c:crossAx val="121695616"/>
        <c:crosses val="autoZero"/>
        <c:auto val="1"/>
        <c:lblAlgn val="ctr"/>
        <c:lblOffset val="100"/>
        <c:noMultiLvlLbl val="0"/>
      </c:catAx>
      <c:valAx>
        <c:axId val="121695616"/>
        <c:scaling>
          <c:orientation val="minMax"/>
        </c:scaling>
        <c:delete val="0"/>
        <c:axPos val="l"/>
        <c:majorGridlines/>
        <c:numFmt formatCode="#,##0.00_ ;[Red]\-#,##0.00\ " sourceLinked="1"/>
        <c:majorTickMark val="out"/>
        <c:minorTickMark val="none"/>
        <c:tickLblPos val="nextTo"/>
        <c:crossAx val="121694080"/>
        <c:crosses val="autoZero"/>
        <c:crossBetween val="between"/>
      </c:valAx>
    </c:plotArea>
    <c:legend>
      <c:legendPos val="r"/>
      <c:legendEntry>
        <c:idx val="0"/>
        <c:txPr>
          <a:bodyPr/>
          <a:lstStyle/>
          <a:p>
            <a:pPr>
              <a:defRPr sz="1100"/>
            </a:pPr>
            <a:endParaRPr lang="es-ES"/>
          </a:p>
        </c:txPr>
      </c:legendEntry>
      <c:legendEntry>
        <c:idx val="1"/>
        <c:txPr>
          <a:bodyPr/>
          <a:lstStyle/>
          <a:p>
            <a:pPr>
              <a:defRPr sz="1100"/>
            </a:pPr>
            <a:endParaRPr lang="es-ES"/>
          </a:p>
        </c:txPr>
      </c:legendEntry>
      <c:layout>
        <c:manualLayout>
          <c:xMode val="edge"/>
          <c:yMode val="edge"/>
          <c:x val="0.13383838383838384"/>
          <c:y val="0.93548387096774188"/>
          <c:w val="0.49368686868686867"/>
          <c:h val="5.1612903225806452E-2"/>
        </c:manualLayout>
      </c:layout>
      <c:overlay val="0"/>
    </c:legend>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jpeg"/><Relationship Id="rId4" Type="http://schemas.openxmlformats.org/officeDocument/2006/relationships/image" Target="../media/image5.jpeg"/></Relationships>
</file>

<file path=xl/drawings/_rels/vmlDrawing10.v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5.jpeg"/><Relationship Id="rId1" Type="http://schemas.openxmlformats.org/officeDocument/2006/relationships/image" Target="../media/image4.jpeg"/><Relationship Id="rId4" Type="http://schemas.openxmlformats.org/officeDocument/2006/relationships/image" Target="../media/image3.jpeg"/></Relationships>
</file>

<file path=xl/drawings/_rels/vmlDrawing11.v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5.jpeg"/><Relationship Id="rId1" Type="http://schemas.openxmlformats.org/officeDocument/2006/relationships/image" Target="../media/image4.jpeg"/><Relationship Id="rId4" Type="http://schemas.openxmlformats.org/officeDocument/2006/relationships/image" Target="../media/image3.jpeg"/></Relationships>
</file>

<file path=xl/drawings/_rels/vmlDrawing12.v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5.jpeg"/><Relationship Id="rId1" Type="http://schemas.openxmlformats.org/officeDocument/2006/relationships/image" Target="../media/image4.jpeg"/><Relationship Id="rId4" Type="http://schemas.openxmlformats.org/officeDocument/2006/relationships/image" Target="../media/image3.jpeg"/></Relationships>
</file>

<file path=xl/drawings/_rels/vmlDrawing13.v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5.jpeg"/><Relationship Id="rId1" Type="http://schemas.openxmlformats.org/officeDocument/2006/relationships/image" Target="../media/image4.jpeg"/><Relationship Id="rId4"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5.jpeg"/><Relationship Id="rId1" Type="http://schemas.openxmlformats.org/officeDocument/2006/relationships/image" Target="../media/image4.jpeg"/><Relationship Id="rId4"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5.jpeg"/><Relationship Id="rId1" Type="http://schemas.openxmlformats.org/officeDocument/2006/relationships/image" Target="../media/image4.jpeg"/><Relationship Id="rId4"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5.jpeg"/><Relationship Id="rId1" Type="http://schemas.openxmlformats.org/officeDocument/2006/relationships/image" Target="../media/image4.jpeg"/><Relationship Id="rId4"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5.jpeg"/><Relationship Id="rId1" Type="http://schemas.openxmlformats.org/officeDocument/2006/relationships/image" Target="../media/image4.jpeg"/><Relationship Id="rId4"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5.jpeg"/><Relationship Id="rId1" Type="http://schemas.openxmlformats.org/officeDocument/2006/relationships/image" Target="../media/image4.jpeg"/><Relationship Id="rId4"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5.jpeg"/><Relationship Id="rId1" Type="http://schemas.openxmlformats.org/officeDocument/2006/relationships/image" Target="../media/image4.jpeg"/><Relationship Id="rId4"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5.jpeg"/><Relationship Id="rId1" Type="http://schemas.openxmlformats.org/officeDocument/2006/relationships/image" Target="../media/image4.jpeg"/><Relationship Id="rId4"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5.jpeg"/><Relationship Id="rId1" Type="http://schemas.openxmlformats.org/officeDocument/2006/relationships/image" Target="../media/image4.jpeg"/><Relationship Id="rId4"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304800</xdr:colOff>
      <xdr:row>4</xdr:row>
      <xdr:rowOff>95250</xdr:rowOff>
    </xdr:from>
    <xdr:to>
      <xdr:col>0</xdr:col>
      <xdr:colOff>533400</xdr:colOff>
      <xdr:row>6</xdr:row>
      <xdr:rowOff>114300</xdr:rowOff>
    </xdr:to>
    <xdr:grpSp>
      <xdr:nvGrpSpPr>
        <xdr:cNvPr id="1025" name="Group 1"/>
        <xdr:cNvGrpSpPr>
          <a:grpSpLocks/>
        </xdr:cNvGrpSpPr>
      </xdr:nvGrpSpPr>
      <xdr:grpSpPr bwMode="auto">
        <a:xfrm>
          <a:off x="304800" y="838200"/>
          <a:ext cx="228600" cy="342900"/>
          <a:chOff x="841" y="3625"/>
          <a:chExt cx="360" cy="540"/>
        </a:xfrm>
      </xdr:grpSpPr>
      <xdr:sp macro="" textlink="">
        <xdr:nvSpPr>
          <xdr:cNvPr id="1027" name="Rectangle 2"/>
          <xdr:cNvSpPr>
            <a:spLocks/>
          </xdr:cNvSpPr>
        </xdr:nvSpPr>
        <xdr:spPr bwMode="auto">
          <a:xfrm>
            <a:off x="850" y="3673"/>
            <a:ext cx="340" cy="340"/>
          </a:xfrm>
          <a:prstGeom prst="rect">
            <a:avLst/>
          </a:prstGeom>
          <a:solidFill>
            <a:srgbClr val="FFFFFF"/>
          </a:solidFill>
          <a:ln w="9525">
            <a:noFill/>
            <a:miter lim="800000"/>
            <a:headEnd/>
            <a:tailEnd/>
          </a:ln>
        </xdr:spPr>
      </xdr:sp>
      <xdr:sp macro="" textlink="">
        <xdr:nvSpPr>
          <xdr:cNvPr id="1028" name="Rectangle 3"/>
          <xdr:cNvSpPr>
            <a:spLocks/>
          </xdr:cNvSpPr>
        </xdr:nvSpPr>
        <xdr:spPr bwMode="auto">
          <a:xfrm>
            <a:off x="850" y="3673"/>
            <a:ext cx="340" cy="340"/>
          </a:xfrm>
          <a:prstGeom prst="rect">
            <a:avLst/>
          </a:prstGeom>
          <a:noFill/>
          <a:ln w="2743">
            <a:solidFill>
              <a:srgbClr val="FFFFFF"/>
            </a:solidFill>
            <a:miter lim="800000"/>
            <a:headEnd/>
            <a:tailEnd/>
          </a:ln>
        </xdr:spPr>
      </xdr:sp>
      <xdr:sp macro="" textlink="">
        <xdr:nvSpPr>
          <xdr:cNvPr id="2" name="Text Box 4"/>
          <xdr:cNvSpPr txBox="1">
            <a:spLocks noChangeArrowheads="1"/>
          </xdr:cNvSpPr>
        </xdr:nvSpPr>
        <xdr:spPr bwMode="auto">
          <a:xfrm>
            <a:off x="841" y="3625"/>
            <a:ext cx="360" cy="54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s-ES" sz="1400" b="0" i="0" u="none" strike="noStrike" baseline="0">
                <a:solidFill>
                  <a:srgbClr val="FF6600"/>
                </a:solidFill>
                <a:latin typeface="Trebuchet MS"/>
              </a:rPr>
              <a:t> </a:t>
            </a:r>
            <a:r>
              <a:rPr lang="es-ES" sz="500" b="0" i="0" u="none" strike="noStrike" baseline="0">
                <a:solidFill>
                  <a:srgbClr val="FF6600"/>
                </a:solidFill>
                <a:latin typeface="Trebuchet MS"/>
              </a:rPr>
              <a:t> </a:t>
            </a:r>
            <a:r>
              <a:rPr lang="es-ES" sz="1100" b="1" i="0" u="none" strike="noStrike" baseline="0">
                <a:solidFill>
                  <a:srgbClr val="FF6600"/>
                </a:solidFill>
                <a:latin typeface="Trebuchet MS"/>
              </a:rPr>
              <a:t>i</a:t>
            </a:r>
            <a:endParaRPr lang="es-ES" sz="1100" b="0" i="0" u="none" strike="noStrike" baseline="0">
              <a:solidFill>
                <a:srgbClr val="FF6600"/>
              </a:solidFill>
              <a:latin typeface="Trebuchet MS"/>
            </a:endParaRPr>
          </a:p>
          <a:p>
            <a:pPr algn="l" rtl="0">
              <a:defRPr sz="1000"/>
            </a:pPr>
            <a:endParaRPr lang="es-ES" sz="1100" b="0" i="0" u="none" strike="noStrike" baseline="0">
              <a:solidFill>
                <a:srgbClr val="FF6600"/>
              </a:solidFill>
              <a:latin typeface="Trebuchet MS"/>
            </a:endParaRPr>
          </a:p>
        </xdr:txBody>
      </xdr:sp>
    </xdr:grpSp>
    <xdr:clientData/>
  </xdr:twoCellAnchor>
  <xdr:twoCellAnchor>
    <xdr:from>
      <xdr:col>1</xdr:col>
      <xdr:colOff>28575</xdr:colOff>
      <xdr:row>6</xdr:row>
      <xdr:rowOff>0</xdr:rowOff>
    </xdr:from>
    <xdr:to>
      <xdr:col>2</xdr:col>
      <xdr:colOff>28575</xdr:colOff>
      <xdr:row>6</xdr:row>
      <xdr:rowOff>0</xdr:rowOff>
    </xdr:to>
    <xdr:sp macro="" textlink="">
      <xdr:nvSpPr>
        <xdr:cNvPr id="1026" name="Line 5"/>
        <xdr:cNvSpPr>
          <a:spLocks noChangeShapeType="1"/>
        </xdr:cNvSpPr>
      </xdr:nvSpPr>
      <xdr:spPr bwMode="auto">
        <a:xfrm>
          <a:off x="638175" y="971550"/>
          <a:ext cx="2447925" cy="0"/>
        </a:xfrm>
        <a:prstGeom prst="line">
          <a:avLst/>
        </a:prstGeom>
        <a:noFill/>
        <a:ln w="9525">
          <a:solidFill>
            <a:srgbClr val="FFFFFF"/>
          </a:solidFill>
          <a:round/>
          <a:headEnd/>
          <a:tailEnd/>
        </a:ln>
      </xdr:spPr>
    </xdr:sp>
    <xdr:clientData/>
  </xdr:twoCellAnchor>
  <xdr:twoCellAnchor editAs="oneCell">
    <xdr:from>
      <xdr:col>0</xdr:col>
      <xdr:colOff>0</xdr:colOff>
      <xdr:row>0</xdr:row>
      <xdr:rowOff>0</xdr:rowOff>
    </xdr:from>
    <xdr:to>
      <xdr:col>0</xdr:col>
      <xdr:colOff>923924</xdr:colOff>
      <xdr:row>2</xdr:row>
      <xdr:rowOff>185475</xdr:rowOff>
    </xdr:to>
    <xdr:pic>
      <xdr:nvPicPr>
        <xdr:cNvPr id="8" name="0 Imagen" descr="Acción contra el Hambre.jpg"/>
        <xdr:cNvPicPr/>
      </xdr:nvPicPr>
      <xdr:blipFill>
        <a:blip xmlns:r="http://schemas.openxmlformats.org/officeDocument/2006/relationships" r:embed="rId1"/>
        <a:stretch>
          <a:fillRect/>
        </a:stretch>
      </xdr:blipFill>
      <xdr:spPr>
        <a:xfrm>
          <a:off x="0" y="0"/>
          <a:ext cx="923924" cy="57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0</xdr:row>
      <xdr:rowOff>66675</xdr:rowOff>
    </xdr:from>
    <xdr:to>
      <xdr:col>9</xdr:col>
      <xdr:colOff>733425</xdr:colOff>
      <xdr:row>27</xdr:row>
      <xdr:rowOff>123825</xdr:rowOff>
    </xdr:to>
    <xdr:graphicFrame macro="">
      <xdr:nvGraphicFramePr>
        <xdr:cNvPr id="2049" name="Gràfic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2"/>
  <sheetViews>
    <sheetView showGridLines="0" tabSelected="1" zoomScaleNormal="100" workbookViewId="0">
      <selection activeCell="L11" sqref="L11"/>
    </sheetView>
  </sheetViews>
  <sheetFormatPr baseColWidth="10" defaultColWidth="9.140625" defaultRowHeight="12.75" x14ac:dyDescent="0.2"/>
  <cols>
    <col min="1" max="1" width="14.42578125" customWidth="1"/>
    <col min="2" max="2" width="36.7109375" customWidth="1"/>
    <col min="5" max="5" width="17.85546875" customWidth="1"/>
  </cols>
  <sheetData>
    <row r="1" spans="1:5" x14ac:dyDescent="0.2">
      <c r="A1" s="120"/>
      <c r="B1" s="120"/>
      <c r="C1" s="120"/>
      <c r="D1" s="120"/>
      <c r="E1" s="120"/>
    </row>
    <row r="2" spans="1:5" ht="18" x14ac:dyDescent="0.25">
      <c r="A2" s="120"/>
      <c r="B2" s="125" t="s">
        <v>193</v>
      </c>
      <c r="C2" s="126"/>
      <c r="D2" s="126"/>
      <c r="E2" s="126"/>
    </row>
    <row r="3" spans="1:5" ht="15" x14ac:dyDescent="0.25">
      <c r="A3" s="120"/>
      <c r="B3" s="125" t="s">
        <v>192</v>
      </c>
      <c r="C3" s="126"/>
      <c r="D3" s="126"/>
      <c r="E3" s="126"/>
    </row>
    <row r="4" spans="1:5" x14ac:dyDescent="0.2">
      <c r="A4" s="120"/>
      <c r="B4" s="120"/>
      <c r="C4" s="120"/>
      <c r="D4" s="120"/>
      <c r="E4" s="120"/>
    </row>
    <row r="5" spans="1:5" x14ac:dyDescent="0.2">
      <c r="A5" s="120"/>
      <c r="B5" s="120"/>
      <c r="C5" s="120"/>
      <c r="D5" s="120"/>
      <c r="E5" s="120"/>
    </row>
    <row r="6" spans="1:5" ht="12.75" customHeight="1" x14ac:dyDescent="0.3">
      <c r="A6" s="120"/>
      <c r="B6" s="122" t="s">
        <v>189</v>
      </c>
      <c r="C6" s="120"/>
      <c r="D6" s="120"/>
      <c r="E6" s="120"/>
    </row>
    <row r="7" spans="1:5" ht="12.75" customHeight="1" x14ac:dyDescent="0.2">
      <c r="A7" s="120"/>
      <c r="B7" s="121"/>
      <c r="C7" s="120"/>
      <c r="D7" s="120"/>
      <c r="E7" s="120"/>
    </row>
    <row r="8" spans="1:5" ht="12.75" customHeight="1" x14ac:dyDescent="0.3">
      <c r="A8" s="120"/>
      <c r="B8" s="122" t="s">
        <v>190</v>
      </c>
      <c r="C8" s="120"/>
      <c r="D8" s="120"/>
      <c r="E8" s="120"/>
    </row>
    <row r="9" spans="1:5" ht="8.25" customHeight="1" x14ac:dyDescent="0.3">
      <c r="A9" s="120"/>
      <c r="B9" s="123"/>
      <c r="C9" s="120"/>
      <c r="D9" s="120"/>
      <c r="E9" s="120"/>
    </row>
    <row r="10" spans="1:5" ht="16.5" x14ac:dyDescent="0.3">
      <c r="A10" s="120"/>
      <c r="B10" s="123" t="s">
        <v>149</v>
      </c>
      <c r="C10" s="120"/>
      <c r="D10" s="120"/>
      <c r="E10" s="120"/>
    </row>
    <row r="11" spans="1:5" ht="16.5" x14ac:dyDescent="0.3">
      <c r="A11" s="120"/>
      <c r="B11" s="123" t="s">
        <v>148</v>
      </c>
      <c r="C11" s="120"/>
      <c r="D11" s="120"/>
      <c r="E11" s="120"/>
    </row>
    <row r="12" spans="1:5" ht="16.5" x14ac:dyDescent="0.3">
      <c r="A12" s="120"/>
      <c r="B12" s="123" t="s">
        <v>150</v>
      </c>
      <c r="C12" s="120"/>
      <c r="D12" s="120"/>
      <c r="E12" s="120"/>
    </row>
    <row r="13" spans="1:5" ht="16.5" x14ac:dyDescent="0.3">
      <c r="A13" s="120"/>
      <c r="B13" s="123"/>
      <c r="C13" s="120"/>
      <c r="D13" s="120"/>
      <c r="E13" s="120"/>
    </row>
    <row r="14" spans="1:5" ht="16.5" x14ac:dyDescent="0.3">
      <c r="A14" s="120"/>
      <c r="B14" s="124" t="s">
        <v>191</v>
      </c>
      <c r="C14" s="120"/>
      <c r="D14" s="120"/>
      <c r="E14" s="120"/>
    </row>
    <row r="15" spans="1:5" ht="8.25" customHeight="1" x14ac:dyDescent="0.3">
      <c r="A15" s="120"/>
      <c r="B15" s="123"/>
      <c r="C15" s="120"/>
      <c r="D15" s="120"/>
      <c r="E15" s="120"/>
    </row>
    <row r="16" spans="1:5" ht="16.5" x14ac:dyDescent="0.3">
      <c r="A16" s="120"/>
      <c r="B16" s="123" t="s">
        <v>151</v>
      </c>
      <c r="C16" s="120"/>
      <c r="D16" s="120"/>
      <c r="E16" s="120"/>
    </row>
    <row r="17" spans="1:5" ht="16.5" x14ac:dyDescent="0.3">
      <c r="A17" s="120"/>
      <c r="B17" s="123" t="s">
        <v>152</v>
      </c>
      <c r="C17" s="120"/>
      <c r="D17" s="120"/>
      <c r="E17" s="120"/>
    </row>
    <row r="18" spans="1:5" ht="16.5" x14ac:dyDescent="0.3">
      <c r="A18" s="120"/>
      <c r="B18" s="123" t="s">
        <v>153</v>
      </c>
      <c r="C18" s="120"/>
      <c r="D18" s="120"/>
      <c r="E18" s="120"/>
    </row>
    <row r="19" spans="1:5" ht="16.5" x14ac:dyDescent="0.3">
      <c r="A19" s="120"/>
      <c r="B19" s="123" t="s">
        <v>154</v>
      </c>
      <c r="C19" s="120"/>
      <c r="D19" s="120"/>
      <c r="E19" s="120"/>
    </row>
    <row r="20" spans="1:5" ht="16.5" x14ac:dyDescent="0.3">
      <c r="A20" s="120"/>
      <c r="B20" s="123" t="s">
        <v>155</v>
      </c>
      <c r="C20" s="120"/>
      <c r="D20" s="120"/>
      <c r="E20" s="120"/>
    </row>
    <row r="21" spans="1:5" ht="16.5" x14ac:dyDescent="0.3">
      <c r="A21" s="120"/>
      <c r="B21" s="123" t="s">
        <v>156</v>
      </c>
      <c r="C21" s="120"/>
      <c r="D21" s="120"/>
      <c r="E21" s="120"/>
    </row>
    <row r="22" spans="1:5" ht="16.5" x14ac:dyDescent="0.3">
      <c r="A22" s="120"/>
      <c r="B22" s="123" t="s">
        <v>157</v>
      </c>
      <c r="C22" s="120"/>
      <c r="D22" s="120"/>
      <c r="E22" s="120"/>
    </row>
    <row r="23" spans="1:5" ht="16.5" x14ac:dyDescent="0.3">
      <c r="A23" s="120"/>
      <c r="B23" s="123" t="s">
        <v>158</v>
      </c>
      <c r="C23" s="120"/>
      <c r="D23" s="120"/>
      <c r="E23" s="120"/>
    </row>
    <row r="24" spans="1:5" ht="16.5" x14ac:dyDescent="0.3">
      <c r="A24" s="120"/>
      <c r="B24" s="123" t="s">
        <v>159</v>
      </c>
      <c r="C24" s="120"/>
      <c r="D24" s="120"/>
      <c r="E24" s="120"/>
    </row>
    <row r="25" spans="1:5" x14ac:dyDescent="0.2">
      <c r="A25" s="120"/>
      <c r="B25" s="120"/>
      <c r="C25" s="120"/>
      <c r="D25" s="120"/>
      <c r="E25" s="120"/>
    </row>
    <row r="26" spans="1:5" x14ac:dyDescent="0.2">
      <c r="A26" s="120"/>
      <c r="B26" s="120"/>
      <c r="C26" s="120"/>
      <c r="D26" s="120"/>
      <c r="E26" s="120"/>
    </row>
    <row r="27" spans="1:5" x14ac:dyDescent="0.2">
      <c r="A27" s="120"/>
      <c r="B27" s="120"/>
      <c r="C27" s="120"/>
      <c r="D27" s="120"/>
      <c r="E27" s="120"/>
    </row>
    <row r="28" spans="1:5" x14ac:dyDescent="0.2">
      <c r="A28" s="120"/>
      <c r="B28" s="120"/>
      <c r="C28" s="120"/>
      <c r="D28" s="120"/>
      <c r="E28" s="120"/>
    </row>
    <row r="29" spans="1:5" x14ac:dyDescent="0.2">
      <c r="A29" s="120"/>
      <c r="B29" s="120"/>
      <c r="C29" s="120"/>
      <c r="D29" s="120"/>
      <c r="E29" s="120"/>
    </row>
    <row r="30" spans="1:5" x14ac:dyDescent="0.2">
      <c r="A30" s="120"/>
      <c r="B30" s="120"/>
      <c r="C30" s="120"/>
      <c r="D30" s="120"/>
      <c r="E30" s="120"/>
    </row>
    <row r="31" spans="1:5" x14ac:dyDescent="0.2">
      <c r="A31" s="120"/>
      <c r="B31" s="120"/>
      <c r="C31" s="120"/>
      <c r="D31" s="120"/>
      <c r="E31" s="120"/>
    </row>
    <row r="32" spans="1:5" x14ac:dyDescent="0.2">
      <c r="A32" s="120"/>
      <c r="B32" s="120"/>
      <c r="C32" s="120"/>
      <c r="D32" s="120"/>
      <c r="E32" s="120"/>
    </row>
    <row r="33" spans="1:5" x14ac:dyDescent="0.2">
      <c r="A33" s="120"/>
      <c r="B33" s="120"/>
      <c r="C33" s="120"/>
      <c r="D33" s="120"/>
      <c r="E33" s="120"/>
    </row>
    <row r="34" spans="1:5" x14ac:dyDescent="0.2">
      <c r="A34" s="120"/>
      <c r="B34" s="120"/>
      <c r="C34" s="120"/>
      <c r="D34" s="120"/>
      <c r="E34" s="120"/>
    </row>
    <row r="35" spans="1:5" x14ac:dyDescent="0.2">
      <c r="A35" s="120"/>
      <c r="B35" s="120"/>
      <c r="C35" s="120"/>
      <c r="D35" s="120"/>
      <c r="E35" s="120"/>
    </row>
    <row r="36" spans="1:5" x14ac:dyDescent="0.2">
      <c r="A36" s="120"/>
      <c r="B36" s="120"/>
      <c r="C36" s="120"/>
      <c r="D36" s="120"/>
      <c r="E36" s="120"/>
    </row>
    <row r="37" spans="1:5" x14ac:dyDescent="0.2">
      <c r="A37" s="120"/>
      <c r="B37" s="120"/>
      <c r="C37" s="120"/>
      <c r="D37" s="120"/>
      <c r="E37" s="120"/>
    </row>
    <row r="38" spans="1:5" x14ac:dyDescent="0.2">
      <c r="A38" s="120"/>
      <c r="B38" s="120"/>
      <c r="C38" s="120"/>
      <c r="D38" s="120"/>
      <c r="E38" s="120"/>
    </row>
    <row r="39" spans="1:5" x14ac:dyDescent="0.2">
      <c r="A39" s="120"/>
      <c r="B39" s="120"/>
      <c r="C39" s="120"/>
      <c r="D39" s="120"/>
      <c r="E39" s="120"/>
    </row>
    <row r="40" spans="1:5" x14ac:dyDescent="0.2">
      <c r="A40" s="120"/>
      <c r="B40" s="120"/>
      <c r="C40" s="120"/>
      <c r="D40" s="120"/>
      <c r="E40" s="120"/>
    </row>
    <row r="41" spans="1:5" x14ac:dyDescent="0.2">
      <c r="A41" s="120"/>
      <c r="B41" s="120"/>
      <c r="C41" s="120"/>
      <c r="D41" s="120"/>
      <c r="E41" s="120"/>
    </row>
    <row r="42" spans="1:5" x14ac:dyDescent="0.2">
      <c r="A42" s="120"/>
      <c r="B42" s="120"/>
      <c r="C42" s="120"/>
      <c r="D42" s="120"/>
      <c r="E42" s="120"/>
    </row>
  </sheetData>
  <phoneticPr fontId="12" type="noConversion"/>
  <hyperlinks>
    <hyperlink ref="B10" location="'ECONOMÍA FAMILIAR'!A1" display="Economía personal y familiar"/>
    <hyperlink ref="B11" location="'PLAN INVERSIÓN Y FINANCIACIÓN'!A1" display="Plan de inversión y financiación"/>
    <hyperlink ref="B12" location="'PREVISIÓN INGRESOS Y GASTOS'!A1" display="Previsión de ingresos y gastos"/>
    <hyperlink ref="B16" location="'BALANCE INICIAL'!A1" display="Balance de situación inicial"/>
    <hyperlink ref="B17" location="TESORERÍA!A1" display="Previsión de tesorería"/>
    <hyperlink ref="B18" location="RESULTADO!A1" display="Cuenta de resultados previsional"/>
    <hyperlink ref="B19" location="GRÁFICO!A1" display="Evolución gráfica"/>
    <hyperlink ref="B20" location="EQUILIBRIO!A1" display="Punto de equilibrio"/>
    <hyperlink ref="B21" location="'BALANCE FINAL'!A1" display="Balance final"/>
    <hyperlink ref="B22" location="PRÉSTAMO!A1" display="Cuadro de amortización del préstamo"/>
    <hyperlink ref="B23" location="AMORTIZACIÓN!A1" display="Cuadro de amortización del inmovilizado"/>
    <hyperlink ref="B24" location="IVA!A1" display="Liquidaciones de IVA"/>
  </hyperlinks>
  <printOptions horizontalCentered="1"/>
  <pageMargins left="0.74803149606299213" right="0.74803149606299213" top="1.5748031496062993" bottom="0.98425196850393704" header="0.59055118110236227" footer="0.39370078740157483"/>
  <pageSetup paperSize="9" orientation="portrait" r:id="rId1"/>
  <headerFooter>
    <oddHeader>&amp;L&amp;G&amp;C&amp;"Arial,Negrita"ÍNDICE&amp;R&amp;G</oddHeader>
    <oddFooter>&amp;L&amp;G &amp;8Cofinanciación POLCD 2007-2013&amp;R&amp;G</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7"/>
  <sheetViews>
    <sheetView workbookViewId="0"/>
  </sheetViews>
  <sheetFormatPr baseColWidth="10" defaultRowHeight="12.75" x14ac:dyDescent="0.2"/>
  <cols>
    <col min="1" max="1" width="48.7109375" style="5" customWidth="1"/>
    <col min="2" max="2" width="24.7109375" style="5" customWidth="1"/>
    <col min="3" max="16384" width="11.42578125" style="5"/>
  </cols>
  <sheetData>
    <row r="1" spans="1:2" ht="13.5" thickBot="1" x14ac:dyDescent="0.25">
      <c r="A1" s="40" t="s">
        <v>93</v>
      </c>
      <c r="B1" s="43"/>
    </row>
    <row r="2" spans="1:2" ht="13.5" thickBot="1" x14ac:dyDescent="0.25">
      <c r="A2" s="40" t="s">
        <v>89</v>
      </c>
      <c r="B2" s="45">
        <f>+B3+B8+B17</f>
        <v>0</v>
      </c>
    </row>
    <row r="3" spans="1:2" x14ac:dyDescent="0.2">
      <c r="A3" s="47" t="s">
        <v>51</v>
      </c>
      <c r="B3" s="48">
        <f>SUM(B4:B7)</f>
        <v>0</v>
      </c>
    </row>
    <row r="4" spans="1:2" x14ac:dyDescent="0.2">
      <c r="A4" s="41" t="s">
        <v>47</v>
      </c>
      <c r="B4" s="44">
        <f>'PLAN INVERSIÓN Y FINANCIACIÓN'!B2</f>
        <v>0</v>
      </c>
    </row>
    <row r="5" spans="1:2" x14ac:dyDescent="0.2">
      <c r="A5" s="41" t="s">
        <v>53</v>
      </c>
      <c r="B5" s="44">
        <f>'PLAN INVERSIÓN Y FINANCIACIÓN'!B3</f>
        <v>0</v>
      </c>
    </row>
    <row r="6" spans="1:2" x14ac:dyDescent="0.2">
      <c r="A6" s="41" t="s">
        <v>6</v>
      </c>
      <c r="B6" s="44">
        <f>'PLAN INVERSIÓN Y FINANCIACIÓN'!B4</f>
        <v>0</v>
      </c>
    </row>
    <row r="7" spans="1:2" x14ac:dyDescent="0.2">
      <c r="A7" s="41" t="s">
        <v>131</v>
      </c>
      <c r="B7" s="44">
        <f>-AMORTIZACIÓN!B2</f>
        <v>0</v>
      </c>
    </row>
    <row r="8" spans="1:2" x14ac:dyDescent="0.2">
      <c r="A8" s="49" t="s">
        <v>113</v>
      </c>
      <c r="B8" s="50">
        <f>SUM(B9:B16)</f>
        <v>0</v>
      </c>
    </row>
    <row r="9" spans="1:2" x14ac:dyDescent="0.2">
      <c r="A9" s="41" t="s">
        <v>83</v>
      </c>
      <c r="B9" s="44">
        <f>'PLAN INVERSIÓN Y FINANCIACIÓN'!B5</f>
        <v>0</v>
      </c>
    </row>
    <row r="10" spans="1:2" x14ac:dyDescent="0.2">
      <c r="A10" s="41" t="s">
        <v>7</v>
      </c>
      <c r="B10" s="44">
        <f>'PLAN INVERSIÓN Y FINANCIACIÓN'!B6</f>
        <v>0</v>
      </c>
    </row>
    <row r="11" spans="1:2" x14ac:dyDescent="0.2">
      <c r="A11" s="41" t="s">
        <v>84</v>
      </c>
      <c r="B11" s="44">
        <f>'PLAN INVERSIÓN Y FINANCIACIÓN'!B7</f>
        <v>0</v>
      </c>
    </row>
    <row r="12" spans="1:2" x14ac:dyDescent="0.2">
      <c r="A12" s="41" t="s">
        <v>85</v>
      </c>
      <c r="B12" s="44">
        <f>'PLAN INVERSIÓN Y FINANCIACIÓN'!B8</f>
        <v>0</v>
      </c>
    </row>
    <row r="13" spans="1:2" x14ac:dyDescent="0.2">
      <c r="A13" s="41" t="s">
        <v>8</v>
      </c>
      <c r="B13" s="44">
        <f>'PLAN INVERSIÓN Y FINANCIACIÓN'!B9</f>
        <v>0</v>
      </c>
    </row>
    <row r="14" spans="1:2" x14ac:dyDescent="0.2">
      <c r="A14" s="41" t="s">
        <v>90</v>
      </c>
      <c r="B14" s="44">
        <f>'PLAN INVERSIÓN Y FINANCIACIÓN'!B10</f>
        <v>0</v>
      </c>
    </row>
    <row r="15" spans="1:2" x14ac:dyDescent="0.2">
      <c r="A15" s="41" t="s">
        <v>52</v>
      </c>
      <c r="B15" s="44">
        <f>'PLAN INVERSIÓN Y FINANCIACIÓN'!B11</f>
        <v>0</v>
      </c>
    </row>
    <row r="16" spans="1:2" x14ac:dyDescent="0.2">
      <c r="A16" s="41" t="s">
        <v>132</v>
      </c>
      <c r="B16" s="44">
        <f>-AMORTIZACIÓN!B6</f>
        <v>0</v>
      </c>
    </row>
    <row r="17" spans="1:2" x14ac:dyDescent="0.2">
      <c r="A17" s="49" t="s">
        <v>184</v>
      </c>
      <c r="B17" s="50">
        <f>+B18</f>
        <v>0</v>
      </c>
    </row>
    <row r="18" spans="1:2" ht="13.5" thickBot="1" x14ac:dyDescent="0.25">
      <c r="A18" s="41" t="s">
        <v>55</v>
      </c>
      <c r="B18" s="44">
        <f>'PLAN INVERSIÓN Y FINANCIACIÓN'!B12</f>
        <v>0</v>
      </c>
    </row>
    <row r="19" spans="1:2" ht="13.5" thickBot="1" x14ac:dyDescent="0.25">
      <c r="A19" s="40" t="s">
        <v>91</v>
      </c>
      <c r="B19" s="45">
        <f>B20+B22+B25+B27</f>
        <v>0</v>
      </c>
    </row>
    <row r="20" spans="1:2" x14ac:dyDescent="0.2">
      <c r="A20" s="47" t="s">
        <v>9</v>
      </c>
      <c r="B20" s="48">
        <f>B21</f>
        <v>0</v>
      </c>
    </row>
    <row r="21" spans="1:2" x14ac:dyDescent="0.2">
      <c r="A21" s="41" t="s">
        <v>9</v>
      </c>
      <c r="B21" s="44">
        <f>'PLAN INVERSIÓN Y FINANCIACIÓN'!B13</f>
        <v>0</v>
      </c>
    </row>
    <row r="22" spans="1:2" x14ac:dyDescent="0.2">
      <c r="A22" s="49" t="s">
        <v>20</v>
      </c>
      <c r="B22" s="50">
        <f>B23+B24</f>
        <v>0</v>
      </c>
    </row>
    <row r="23" spans="1:2" x14ac:dyDescent="0.2">
      <c r="A23" s="41" t="s">
        <v>21</v>
      </c>
      <c r="B23" s="44">
        <f>'PREVISIÓN INGRESOS Y GASTOS'!C42-SUM(TESORERÍA!B6:M6)</f>
        <v>0</v>
      </c>
    </row>
    <row r="24" spans="1:2" x14ac:dyDescent="0.2">
      <c r="A24" s="41" t="s">
        <v>137</v>
      </c>
      <c r="B24" s="44">
        <f>IF(IVA!E6&lt;0,-IVA!E6,0)</f>
        <v>0</v>
      </c>
    </row>
    <row r="25" spans="1:2" x14ac:dyDescent="0.2">
      <c r="A25" s="49" t="s">
        <v>133</v>
      </c>
      <c r="B25" s="50">
        <f>B26</f>
        <v>0</v>
      </c>
    </row>
    <row r="26" spans="1:2" x14ac:dyDescent="0.2">
      <c r="A26" s="41" t="s">
        <v>133</v>
      </c>
      <c r="B26" s="44">
        <f>IF('PREVISIÓN INGRESOS Y GASTOS'!C38=2,('PREVISIÓN INGRESOS Y GASTOS'!B31+'PREVISIÓN INGRESOS Y GASTOS'!B32)*(1+'PREVISIÓN INGRESOS Y GASTOS'!C36),0)+IF('PREVISIÓN INGRESOS Y GASTOS'!C38=1,'PREVISIÓN INGRESOS Y GASTOS'!B32*(1+'PREVISIÓN INGRESOS Y GASTOS'!C36),0)</f>
        <v>0</v>
      </c>
    </row>
    <row r="27" spans="1:2" x14ac:dyDescent="0.2">
      <c r="A27" s="49" t="s">
        <v>92</v>
      </c>
      <c r="B27" s="50">
        <f>B28</f>
        <v>0</v>
      </c>
    </row>
    <row r="28" spans="1:2" ht="13.5" thickBot="1" x14ac:dyDescent="0.25">
      <c r="A28" s="41" t="s">
        <v>92</v>
      </c>
      <c r="B28" s="44">
        <f>TESORERÍA!M28</f>
        <v>0</v>
      </c>
    </row>
    <row r="29" spans="1:2" ht="13.5" thickBot="1" x14ac:dyDescent="0.25">
      <c r="A29" s="40" t="s">
        <v>23</v>
      </c>
      <c r="B29" s="45">
        <f>+B19+B2</f>
        <v>0</v>
      </c>
    </row>
    <row r="30" spans="1:2" ht="13.5" thickBot="1" x14ac:dyDescent="0.25">
      <c r="A30" s="42"/>
      <c r="B30" s="46"/>
    </row>
    <row r="31" spans="1:2" ht="13.5" thickBot="1" x14ac:dyDescent="0.25">
      <c r="A31" s="40" t="s">
        <v>94</v>
      </c>
      <c r="B31" s="43"/>
    </row>
    <row r="32" spans="1:2" ht="13.5" thickBot="1" x14ac:dyDescent="0.25">
      <c r="A32" s="40" t="s">
        <v>46</v>
      </c>
      <c r="B32" s="45">
        <f>SUM(B33:B36)</f>
        <v>0</v>
      </c>
    </row>
    <row r="33" spans="1:4" x14ac:dyDescent="0.2">
      <c r="A33" s="41" t="s">
        <v>146</v>
      </c>
      <c r="B33" s="44">
        <f>'PLAN INVERSIÓN Y FINANCIACIÓN'!B19</f>
        <v>0</v>
      </c>
    </row>
    <row r="34" spans="1:4" x14ac:dyDescent="0.2">
      <c r="A34" s="41" t="s">
        <v>144</v>
      </c>
      <c r="B34" s="44">
        <f>'PLAN INVERSIÓN Y FINANCIACIÓN'!B20</f>
        <v>0</v>
      </c>
    </row>
    <row r="35" spans="1:4" x14ac:dyDescent="0.2">
      <c r="A35" s="41" t="s">
        <v>59</v>
      </c>
      <c r="B35" s="44">
        <f>'PLAN INVERSIÓN Y FINANCIACIÓN'!B22</f>
        <v>0</v>
      </c>
    </row>
    <row r="36" spans="1:4" ht="13.5" thickBot="1" x14ac:dyDescent="0.25">
      <c r="A36" s="41" t="s">
        <v>143</v>
      </c>
      <c r="B36" s="44">
        <f>RESULTADO!B36</f>
        <v>0</v>
      </c>
    </row>
    <row r="37" spans="1:4" ht="13.5" thickBot="1" x14ac:dyDescent="0.25">
      <c r="A37" s="40" t="s">
        <v>24</v>
      </c>
      <c r="B37" s="45">
        <f>B38+B40+B42</f>
        <v>0</v>
      </c>
    </row>
    <row r="38" spans="1:4" x14ac:dyDescent="0.2">
      <c r="A38" s="47" t="s">
        <v>135</v>
      </c>
      <c r="B38" s="48">
        <f>B39</f>
        <v>0</v>
      </c>
    </row>
    <row r="39" spans="1:4" x14ac:dyDescent="0.2">
      <c r="A39" s="41" t="s">
        <v>25</v>
      </c>
      <c r="B39" s="44">
        <f>IF('PLAN INVERSIÓN Y FINANCIACIÓN'!B24=0,0,PRÉSTAMO!B14)</f>
        <v>0</v>
      </c>
    </row>
    <row r="40" spans="1:4" x14ac:dyDescent="0.2">
      <c r="A40" s="49" t="s">
        <v>40</v>
      </c>
      <c r="B40" s="50">
        <f>B41</f>
        <v>0</v>
      </c>
    </row>
    <row r="41" spans="1:4" x14ac:dyDescent="0.2">
      <c r="A41" s="41" t="s">
        <v>40</v>
      </c>
      <c r="B41" s="44">
        <f>IF('PREVISIÓN INGRESOS Y GASTOS'!C39=2,('PREVISIÓN INGRESOS Y GASTOS'!C32+'PREVISIÓN INGRESOS Y GASTOS'!C31)*(1+'PREVISIÓN INGRESOS Y GASTOS'!C37),0)+IF('PREVISIÓN INGRESOS Y GASTOS'!C39=1,'PREVISIÓN INGRESOS Y GASTOS'!C32*(1+'PREVISIÓN INGRESOS Y GASTOS'!C37),0)</f>
        <v>0</v>
      </c>
    </row>
    <row r="42" spans="1:4" x14ac:dyDescent="0.2">
      <c r="A42" s="49" t="s">
        <v>134</v>
      </c>
      <c r="B42" s="50">
        <f>SUM(B43:B44)</f>
        <v>0</v>
      </c>
    </row>
    <row r="43" spans="1:4" x14ac:dyDescent="0.2">
      <c r="A43" s="41" t="s">
        <v>136</v>
      </c>
      <c r="B43" s="44">
        <f>'PREVISIÓN INGRESOS Y GASTOS'!C15</f>
        <v>0</v>
      </c>
      <c r="D43" s="113"/>
    </row>
    <row r="44" spans="1:4" ht="13.5" thickBot="1" x14ac:dyDescent="0.25">
      <c r="A44" s="41" t="s">
        <v>137</v>
      </c>
      <c r="B44" s="44">
        <f>IF(IVA!E6&gt;0,IVA!E6,0)</f>
        <v>0</v>
      </c>
    </row>
    <row r="45" spans="1:4" ht="13.5" thickBot="1" x14ac:dyDescent="0.25">
      <c r="A45" s="15" t="s">
        <v>26</v>
      </c>
      <c r="B45" s="45">
        <f>B32+B37</f>
        <v>0</v>
      </c>
    </row>
    <row r="47" spans="1:4" x14ac:dyDescent="0.2">
      <c r="A47" s="117" t="s">
        <v>180</v>
      </c>
    </row>
  </sheetData>
  <sheetProtection password="C346" sheet="1"/>
  <phoneticPr fontId="12" type="noConversion"/>
  <hyperlinks>
    <hyperlink ref="A47" location="ÍNDICE!A1" display="Volver a índice"/>
  </hyperlinks>
  <printOptions horizontalCentered="1"/>
  <pageMargins left="0.74803149606299213" right="0.74803149606299213" top="1.5748031496062993" bottom="0.98425196850393704" header="0.59055118110236227" footer="0.39370078740157483"/>
  <pageSetup paperSize="9" orientation="portrait" r:id="rId1"/>
  <headerFooter>
    <oddHeader>&amp;L&amp;G&amp;C&amp;"Arial,Negrita"BALANCE DE SITUACIÓN FINAL&amp;R&amp;G</oddHeader>
    <oddFooter>&amp;L&amp;G &amp;8Cofinanciación POLCD 2007-2013&amp;R&amp;G</oddFooter>
  </headerFooter>
  <ignoredErrors>
    <ignoredError sqref="B39" formula="1"/>
  </ignoredError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3"/>
  <sheetViews>
    <sheetView showGridLines="0" zoomScaleNormal="100" workbookViewId="0"/>
  </sheetViews>
  <sheetFormatPr baseColWidth="10" defaultRowHeight="12.75" x14ac:dyDescent="0.2"/>
  <cols>
    <col min="1" max="1" width="5.7109375" style="68" customWidth="1"/>
    <col min="2" max="6" width="15.7109375" style="2" customWidth="1"/>
    <col min="7" max="7" width="11.42578125" style="2"/>
    <col min="8" max="8" width="13.7109375" style="2" bestFit="1" customWidth="1"/>
    <col min="9" max="16384" width="11.42578125" style="2"/>
  </cols>
  <sheetData>
    <row r="1" spans="1:8" ht="13.5" thickBot="1" x14ac:dyDescent="0.25">
      <c r="A1" s="16" t="s">
        <v>0</v>
      </c>
      <c r="B1" s="35" t="s">
        <v>17</v>
      </c>
      <c r="C1" s="35" t="s">
        <v>18</v>
      </c>
      <c r="D1" s="35" t="s">
        <v>88</v>
      </c>
      <c r="E1" s="35" t="s">
        <v>1</v>
      </c>
      <c r="F1" s="19" t="s">
        <v>19</v>
      </c>
    </row>
    <row r="2" spans="1:8" x14ac:dyDescent="0.2">
      <c r="A2" s="17">
        <v>1</v>
      </c>
      <c r="B2" s="36">
        <f>'PLAN INVERSIÓN Y FINANCIACIÓN'!B24</f>
        <v>0</v>
      </c>
      <c r="C2" s="36">
        <f>IF('PLAN INVERSIÓN Y FINANCIACIÓN'!B$26&gt;=PRÉSTAMO!A2,('PLAN INVERSIÓN Y FINANCIACIÓN'!$B$24*'PLAN INVERSIÓN Y FINANCIACIÓN'!$B$25*1/12)/(1-(1+'PLAN INVERSIÓN Y FINANCIACIÓN'!$B$25*1/12)^(-'PLAN INVERSIÓN Y FINANCIACIÓN'!$B$26)),0)</f>
        <v>0</v>
      </c>
      <c r="D2" s="36">
        <f>B2*'PLAN INVERSIÓN Y FINANCIACIÓN'!$B$25*1/12</f>
        <v>0</v>
      </c>
      <c r="E2" s="36">
        <f t="shared" ref="E2:E61" si="0">C2-D2</f>
        <v>0</v>
      </c>
      <c r="F2" s="37">
        <f>(E2)</f>
        <v>0</v>
      </c>
      <c r="G2" s="3"/>
      <c r="H2" s="3"/>
    </row>
    <row r="3" spans="1:8" x14ac:dyDescent="0.2">
      <c r="A3" s="17">
        <f t="shared" ref="A3:A38" si="1">A2+1</f>
        <v>2</v>
      </c>
      <c r="B3" s="36">
        <f t="shared" ref="B3:B61" si="2">(B2-E2)</f>
        <v>0</v>
      </c>
      <c r="C3" s="36">
        <f>IF('PLAN INVERSIÓN Y FINANCIACIÓN'!B$26&gt;=PRÉSTAMO!A3,('PLAN INVERSIÓN Y FINANCIACIÓN'!$B$24*'PLAN INVERSIÓN Y FINANCIACIÓN'!$B$25*1/12)/(1-(1+'PLAN INVERSIÓN Y FINANCIACIÓN'!$B$25*1/12)^(-'PLAN INVERSIÓN Y FINANCIACIÓN'!$B$26)),0)</f>
        <v>0</v>
      </c>
      <c r="D3" s="36">
        <f>B3*'PLAN INVERSIÓN Y FINANCIACIÓN'!$B$25*1/12</f>
        <v>0</v>
      </c>
      <c r="E3" s="36">
        <f t="shared" si="0"/>
        <v>0</v>
      </c>
      <c r="F3" s="37">
        <f t="shared" ref="F3:F61" si="3">(F2+E3)</f>
        <v>0</v>
      </c>
    </row>
    <row r="4" spans="1:8" x14ac:dyDescent="0.2">
      <c r="A4" s="17">
        <f t="shared" si="1"/>
        <v>3</v>
      </c>
      <c r="B4" s="36">
        <f t="shared" si="2"/>
        <v>0</v>
      </c>
      <c r="C4" s="36">
        <f>IF('PLAN INVERSIÓN Y FINANCIACIÓN'!B$26&gt;=PRÉSTAMO!A4,('PLAN INVERSIÓN Y FINANCIACIÓN'!$B$24*'PLAN INVERSIÓN Y FINANCIACIÓN'!$B$25*1/12)/(1-(1+'PLAN INVERSIÓN Y FINANCIACIÓN'!$B$25*1/12)^(-'PLAN INVERSIÓN Y FINANCIACIÓN'!$B$26)),0)</f>
        <v>0</v>
      </c>
      <c r="D4" s="36">
        <f>B4*'PLAN INVERSIÓN Y FINANCIACIÓN'!$B$25*1/12</f>
        <v>0</v>
      </c>
      <c r="E4" s="36">
        <f t="shared" si="0"/>
        <v>0</v>
      </c>
      <c r="F4" s="37">
        <f t="shared" si="3"/>
        <v>0</v>
      </c>
    </row>
    <row r="5" spans="1:8" x14ac:dyDescent="0.2">
      <c r="A5" s="17">
        <f t="shared" si="1"/>
        <v>4</v>
      </c>
      <c r="B5" s="36">
        <f t="shared" si="2"/>
        <v>0</v>
      </c>
      <c r="C5" s="36">
        <f>IF('PLAN INVERSIÓN Y FINANCIACIÓN'!B$26&gt;=PRÉSTAMO!A5,('PLAN INVERSIÓN Y FINANCIACIÓN'!$B$24*'PLAN INVERSIÓN Y FINANCIACIÓN'!$B$25*1/12)/(1-(1+'PLAN INVERSIÓN Y FINANCIACIÓN'!$B$25*1/12)^(-'PLAN INVERSIÓN Y FINANCIACIÓN'!$B$26)),0)</f>
        <v>0</v>
      </c>
      <c r="D5" s="36">
        <f>B5*'PLAN INVERSIÓN Y FINANCIACIÓN'!$B$25*1/12</f>
        <v>0</v>
      </c>
      <c r="E5" s="36">
        <f t="shared" si="0"/>
        <v>0</v>
      </c>
      <c r="F5" s="37">
        <f t="shared" si="3"/>
        <v>0</v>
      </c>
    </row>
    <row r="6" spans="1:8" x14ac:dyDescent="0.2">
      <c r="A6" s="17">
        <f t="shared" si="1"/>
        <v>5</v>
      </c>
      <c r="B6" s="36">
        <f t="shared" si="2"/>
        <v>0</v>
      </c>
      <c r="C6" s="36">
        <f>IF('PLAN INVERSIÓN Y FINANCIACIÓN'!B$26&gt;=PRÉSTAMO!A6,('PLAN INVERSIÓN Y FINANCIACIÓN'!$B$24*'PLAN INVERSIÓN Y FINANCIACIÓN'!$B$25*1/12)/(1-(1+'PLAN INVERSIÓN Y FINANCIACIÓN'!$B$25*1/12)^(-'PLAN INVERSIÓN Y FINANCIACIÓN'!$B$26)),0)</f>
        <v>0</v>
      </c>
      <c r="D6" s="36">
        <f>B6*'PLAN INVERSIÓN Y FINANCIACIÓN'!$B$25*1/12</f>
        <v>0</v>
      </c>
      <c r="E6" s="36">
        <f t="shared" si="0"/>
        <v>0</v>
      </c>
      <c r="F6" s="37">
        <f t="shared" si="3"/>
        <v>0</v>
      </c>
    </row>
    <row r="7" spans="1:8" x14ac:dyDescent="0.2">
      <c r="A7" s="17">
        <f t="shared" si="1"/>
        <v>6</v>
      </c>
      <c r="B7" s="36">
        <f t="shared" si="2"/>
        <v>0</v>
      </c>
      <c r="C7" s="36">
        <f>IF('PLAN INVERSIÓN Y FINANCIACIÓN'!B$26&gt;=PRÉSTAMO!A7,('PLAN INVERSIÓN Y FINANCIACIÓN'!$B$24*'PLAN INVERSIÓN Y FINANCIACIÓN'!$B$25*1/12)/(1-(1+'PLAN INVERSIÓN Y FINANCIACIÓN'!$B$25*1/12)^(-'PLAN INVERSIÓN Y FINANCIACIÓN'!$B$26)),0)</f>
        <v>0</v>
      </c>
      <c r="D7" s="36">
        <f>B7*'PLAN INVERSIÓN Y FINANCIACIÓN'!$B$25*1/12</f>
        <v>0</v>
      </c>
      <c r="E7" s="36">
        <f t="shared" si="0"/>
        <v>0</v>
      </c>
      <c r="F7" s="37">
        <f t="shared" si="3"/>
        <v>0</v>
      </c>
    </row>
    <row r="8" spans="1:8" x14ac:dyDescent="0.2">
      <c r="A8" s="17">
        <f t="shared" si="1"/>
        <v>7</v>
      </c>
      <c r="B8" s="36">
        <f t="shared" si="2"/>
        <v>0</v>
      </c>
      <c r="C8" s="36">
        <f>IF('PLAN INVERSIÓN Y FINANCIACIÓN'!B$26&gt;=PRÉSTAMO!A8,('PLAN INVERSIÓN Y FINANCIACIÓN'!$B$24*'PLAN INVERSIÓN Y FINANCIACIÓN'!$B$25*1/12)/(1-(1+'PLAN INVERSIÓN Y FINANCIACIÓN'!$B$25*1/12)^(-'PLAN INVERSIÓN Y FINANCIACIÓN'!$B$26)),0)</f>
        <v>0</v>
      </c>
      <c r="D8" s="36">
        <f>B8*'PLAN INVERSIÓN Y FINANCIACIÓN'!$B$25*1/12</f>
        <v>0</v>
      </c>
      <c r="E8" s="36">
        <f t="shared" si="0"/>
        <v>0</v>
      </c>
      <c r="F8" s="37">
        <f t="shared" si="3"/>
        <v>0</v>
      </c>
    </row>
    <row r="9" spans="1:8" x14ac:dyDescent="0.2">
      <c r="A9" s="17">
        <f t="shared" si="1"/>
        <v>8</v>
      </c>
      <c r="B9" s="36">
        <f t="shared" si="2"/>
        <v>0</v>
      </c>
      <c r="C9" s="36">
        <f>IF('PLAN INVERSIÓN Y FINANCIACIÓN'!B$26&gt;=PRÉSTAMO!A9,('PLAN INVERSIÓN Y FINANCIACIÓN'!$B$24*'PLAN INVERSIÓN Y FINANCIACIÓN'!$B$25*1/12)/(1-(1+'PLAN INVERSIÓN Y FINANCIACIÓN'!$B$25*1/12)^(-'PLAN INVERSIÓN Y FINANCIACIÓN'!$B$26)),0)</f>
        <v>0</v>
      </c>
      <c r="D9" s="36">
        <f>B9*'PLAN INVERSIÓN Y FINANCIACIÓN'!$B$25*1/12</f>
        <v>0</v>
      </c>
      <c r="E9" s="36">
        <f t="shared" si="0"/>
        <v>0</v>
      </c>
      <c r="F9" s="37">
        <f t="shared" si="3"/>
        <v>0</v>
      </c>
    </row>
    <row r="10" spans="1:8" x14ac:dyDescent="0.2">
      <c r="A10" s="17">
        <f t="shared" si="1"/>
        <v>9</v>
      </c>
      <c r="B10" s="36">
        <f t="shared" si="2"/>
        <v>0</v>
      </c>
      <c r="C10" s="36">
        <f>IF('PLAN INVERSIÓN Y FINANCIACIÓN'!B$26&gt;=PRÉSTAMO!A10,('PLAN INVERSIÓN Y FINANCIACIÓN'!$B$24*'PLAN INVERSIÓN Y FINANCIACIÓN'!$B$25*1/12)/(1-(1+'PLAN INVERSIÓN Y FINANCIACIÓN'!$B$25*1/12)^(-'PLAN INVERSIÓN Y FINANCIACIÓN'!$B$26)),0)</f>
        <v>0</v>
      </c>
      <c r="D10" s="36">
        <f>B10*'PLAN INVERSIÓN Y FINANCIACIÓN'!$B$25*1/12</f>
        <v>0</v>
      </c>
      <c r="E10" s="36">
        <f t="shared" si="0"/>
        <v>0</v>
      </c>
      <c r="F10" s="37">
        <f t="shared" si="3"/>
        <v>0</v>
      </c>
    </row>
    <row r="11" spans="1:8" x14ac:dyDescent="0.2">
      <c r="A11" s="17">
        <f t="shared" si="1"/>
        <v>10</v>
      </c>
      <c r="B11" s="36">
        <f t="shared" si="2"/>
        <v>0</v>
      </c>
      <c r="C11" s="36">
        <f>IF('PLAN INVERSIÓN Y FINANCIACIÓN'!B$26&gt;=PRÉSTAMO!A11,('PLAN INVERSIÓN Y FINANCIACIÓN'!$B$24*'PLAN INVERSIÓN Y FINANCIACIÓN'!$B$25*1/12)/(1-(1+'PLAN INVERSIÓN Y FINANCIACIÓN'!$B$25*1/12)^(-'PLAN INVERSIÓN Y FINANCIACIÓN'!$B$26)),0)</f>
        <v>0</v>
      </c>
      <c r="D11" s="36">
        <f>B11*'PLAN INVERSIÓN Y FINANCIACIÓN'!$B$25*1/12</f>
        <v>0</v>
      </c>
      <c r="E11" s="36">
        <f t="shared" si="0"/>
        <v>0</v>
      </c>
      <c r="F11" s="37">
        <f t="shared" si="3"/>
        <v>0</v>
      </c>
    </row>
    <row r="12" spans="1:8" x14ac:dyDescent="0.2">
      <c r="A12" s="17">
        <f t="shared" si="1"/>
        <v>11</v>
      </c>
      <c r="B12" s="36">
        <f t="shared" si="2"/>
        <v>0</v>
      </c>
      <c r="C12" s="36">
        <f>IF('PLAN INVERSIÓN Y FINANCIACIÓN'!B$26&gt;=PRÉSTAMO!A12,('PLAN INVERSIÓN Y FINANCIACIÓN'!$B$24*'PLAN INVERSIÓN Y FINANCIACIÓN'!$B$25*1/12)/(1-(1+'PLAN INVERSIÓN Y FINANCIACIÓN'!$B$25*1/12)^(-'PLAN INVERSIÓN Y FINANCIACIÓN'!$B$26)),0)</f>
        <v>0</v>
      </c>
      <c r="D12" s="36">
        <f>B12*'PLAN INVERSIÓN Y FINANCIACIÓN'!$B$25*1/12</f>
        <v>0</v>
      </c>
      <c r="E12" s="36">
        <f t="shared" si="0"/>
        <v>0</v>
      </c>
      <c r="F12" s="37">
        <f t="shared" si="3"/>
        <v>0</v>
      </c>
    </row>
    <row r="13" spans="1:8" x14ac:dyDescent="0.2">
      <c r="A13" s="17">
        <f t="shared" si="1"/>
        <v>12</v>
      </c>
      <c r="B13" s="36">
        <f t="shared" si="2"/>
        <v>0</v>
      </c>
      <c r="C13" s="36">
        <f>IF('PLAN INVERSIÓN Y FINANCIACIÓN'!B$26&gt;=PRÉSTAMO!A13,('PLAN INVERSIÓN Y FINANCIACIÓN'!$B$24*'PLAN INVERSIÓN Y FINANCIACIÓN'!$B$25*1/12)/(1-(1+'PLAN INVERSIÓN Y FINANCIACIÓN'!$B$25*1/12)^(-'PLAN INVERSIÓN Y FINANCIACIÓN'!$B$26)),0)</f>
        <v>0</v>
      </c>
      <c r="D13" s="36">
        <f>B13*'PLAN INVERSIÓN Y FINANCIACIÓN'!$B$25*1/12</f>
        <v>0</v>
      </c>
      <c r="E13" s="36">
        <f t="shared" si="0"/>
        <v>0</v>
      </c>
      <c r="F13" s="37">
        <f t="shared" si="3"/>
        <v>0</v>
      </c>
    </row>
    <row r="14" spans="1:8" x14ac:dyDescent="0.2">
      <c r="A14" s="17">
        <f t="shared" si="1"/>
        <v>13</v>
      </c>
      <c r="B14" s="36">
        <f t="shared" si="2"/>
        <v>0</v>
      </c>
      <c r="C14" s="36">
        <f>IF('PLAN INVERSIÓN Y FINANCIACIÓN'!B$26&gt;=PRÉSTAMO!A14,('PLAN INVERSIÓN Y FINANCIACIÓN'!$B$24*'PLAN INVERSIÓN Y FINANCIACIÓN'!$B$25*1/12)/(1-(1+'PLAN INVERSIÓN Y FINANCIACIÓN'!$B$25*1/12)^(-'PLAN INVERSIÓN Y FINANCIACIÓN'!$B$26)),0)</f>
        <v>0</v>
      </c>
      <c r="D14" s="36">
        <f>B14*'PLAN INVERSIÓN Y FINANCIACIÓN'!$B$25*1/12</f>
        <v>0</v>
      </c>
      <c r="E14" s="36">
        <f t="shared" si="0"/>
        <v>0</v>
      </c>
      <c r="F14" s="37">
        <f t="shared" si="3"/>
        <v>0</v>
      </c>
    </row>
    <row r="15" spans="1:8" x14ac:dyDescent="0.2">
      <c r="A15" s="17">
        <f t="shared" si="1"/>
        <v>14</v>
      </c>
      <c r="B15" s="36">
        <f t="shared" si="2"/>
        <v>0</v>
      </c>
      <c r="C15" s="36">
        <f>IF('PLAN INVERSIÓN Y FINANCIACIÓN'!B$26&gt;=PRÉSTAMO!A15,('PLAN INVERSIÓN Y FINANCIACIÓN'!$B$24*'PLAN INVERSIÓN Y FINANCIACIÓN'!$B$25*1/12)/(1-(1+'PLAN INVERSIÓN Y FINANCIACIÓN'!$B$25*1/12)^(-'PLAN INVERSIÓN Y FINANCIACIÓN'!$B$26)),0)</f>
        <v>0</v>
      </c>
      <c r="D15" s="36">
        <f>B15*'PLAN INVERSIÓN Y FINANCIACIÓN'!$B$25*1/12</f>
        <v>0</v>
      </c>
      <c r="E15" s="36">
        <f t="shared" si="0"/>
        <v>0</v>
      </c>
      <c r="F15" s="37">
        <f t="shared" si="3"/>
        <v>0</v>
      </c>
    </row>
    <row r="16" spans="1:8" x14ac:dyDescent="0.2">
      <c r="A16" s="17">
        <f t="shared" si="1"/>
        <v>15</v>
      </c>
      <c r="B16" s="36">
        <f t="shared" si="2"/>
        <v>0</v>
      </c>
      <c r="C16" s="36">
        <f>IF('PLAN INVERSIÓN Y FINANCIACIÓN'!B$26&gt;=PRÉSTAMO!A16,('PLAN INVERSIÓN Y FINANCIACIÓN'!$B$24*'PLAN INVERSIÓN Y FINANCIACIÓN'!$B$25*1/12)/(1-(1+'PLAN INVERSIÓN Y FINANCIACIÓN'!$B$25*1/12)^(-'PLAN INVERSIÓN Y FINANCIACIÓN'!$B$26)),0)</f>
        <v>0</v>
      </c>
      <c r="D16" s="36">
        <f>B16*'PLAN INVERSIÓN Y FINANCIACIÓN'!$B$25*1/12</f>
        <v>0</v>
      </c>
      <c r="E16" s="36">
        <f t="shared" si="0"/>
        <v>0</v>
      </c>
      <c r="F16" s="37">
        <f t="shared" si="3"/>
        <v>0</v>
      </c>
    </row>
    <row r="17" spans="1:6" x14ac:dyDescent="0.2">
      <c r="A17" s="17">
        <f t="shared" si="1"/>
        <v>16</v>
      </c>
      <c r="B17" s="36">
        <f t="shared" si="2"/>
        <v>0</v>
      </c>
      <c r="C17" s="36">
        <f>IF('PLAN INVERSIÓN Y FINANCIACIÓN'!B$26&gt;=PRÉSTAMO!A17,('PLAN INVERSIÓN Y FINANCIACIÓN'!$B$24*'PLAN INVERSIÓN Y FINANCIACIÓN'!$B$25*1/12)/(1-(1+'PLAN INVERSIÓN Y FINANCIACIÓN'!$B$25*1/12)^(-'PLAN INVERSIÓN Y FINANCIACIÓN'!$B$26)),0)</f>
        <v>0</v>
      </c>
      <c r="D17" s="36">
        <f>B17*'PLAN INVERSIÓN Y FINANCIACIÓN'!$B$25*1/12</f>
        <v>0</v>
      </c>
      <c r="E17" s="36">
        <f t="shared" si="0"/>
        <v>0</v>
      </c>
      <c r="F17" s="37">
        <f t="shared" si="3"/>
        <v>0</v>
      </c>
    </row>
    <row r="18" spans="1:6" x14ac:dyDescent="0.2">
      <c r="A18" s="17">
        <f t="shared" si="1"/>
        <v>17</v>
      </c>
      <c r="B18" s="36">
        <f t="shared" si="2"/>
        <v>0</v>
      </c>
      <c r="C18" s="36">
        <f>IF('PLAN INVERSIÓN Y FINANCIACIÓN'!B$26&gt;=PRÉSTAMO!A18,('PLAN INVERSIÓN Y FINANCIACIÓN'!$B$24*'PLAN INVERSIÓN Y FINANCIACIÓN'!$B$25*1/12)/(1-(1+'PLAN INVERSIÓN Y FINANCIACIÓN'!$B$25*1/12)^(-'PLAN INVERSIÓN Y FINANCIACIÓN'!$B$26)),0)</f>
        <v>0</v>
      </c>
      <c r="D18" s="36">
        <f>B18*'PLAN INVERSIÓN Y FINANCIACIÓN'!$B$25*1/12</f>
        <v>0</v>
      </c>
      <c r="E18" s="36">
        <f t="shared" si="0"/>
        <v>0</v>
      </c>
      <c r="F18" s="37">
        <f t="shared" si="3"/>
        <v>0</v>
      </c>
    </row>
    <row r="19" spans="1:6" x14ac:dyDescent="0.2">
      <c r="A19" s="17">
        <f t="shared" si="1"/>
        <v>18</v>
      </c>
      <c r="B19" s="36">
        <f t="shared" si="2"/>
        <v>0</v>
      </c>
      <c r="C19" s="36">
        <f>IF('PLAN INVERSIÓN Y FINANCIACIÓN'!B$26&gt;=PRÉSTAMO!A19,('PLAN INVERSIÓN Y FINANCIACIÓN'!$B$24*'PLAN INVERSIÓN Y FINANCIACIÓN'!$B$25*1/12)/(1-(1+'PLAN INVERSIÓN Y FINANCIACIÓN'!$B$25*1/12)^(-'PLAN INVERSIÓN Y FINANCIACIÓN'!$B$26)),0)</f>
        <v>0</v>
      </c>
      <c r="D19" s="36">
        <f>B19*'PLAN INVERSIÓN Y FINANCIACIÓN'!$B$25*1/12</f>
        <v>0</v>
      </c>
      <c r="E19" s="36">
        <f t="shared" si="0"/>
        <v>0</v>
      </c>
      <c r="F19" s="37">
        <f t="shared" si="3"/>
        <v>0</v>
      </c>
    </row>
    <row r="20" spans="1:6" x14ac:dyDescent="0.2">
      <c r="A20" s="17">
        <f t="shared" si="1"/>
        <v>19</v>
      </c>
      <c r="B20" s="36">
        <f t="shared" si="2"/>
        <v>0</v>
      </c>
      <c r="C20" s="36">
        <f>IF('PLAN INVERSIÓN Y FINANCIACIÓN'!B$26&gt;=PRÉSTAMO!A20,('PLAN INVERSIÓN Y FINANCIACIÓN'!$B$24*'PLAN INVERSIÓN Y FINANCIACIÓN'!$B$25*1/12)/(1-(1+'PLAN INVERSIÓN Y FINANCIACIÓN'!$B$25*1/12)^(-'PLAN INVERSIÓN Y FINANCIACIÓN'!$B$26)),0)</f>
        <v>0</v>
      </c>
      <c r="D20" s="36">
        <f>B20*'PLAN INVERSIÓN Y FINANCIACIÓN'!$B$25*1/12</f>
        <v>0</v>
      </c>
      <c r="E20" s="36">
        <f t="shared" si="0"/>
        <v>0</v>
      </c>
      <c r="F20" s="37">
        <f t="shared" si="3"/>
        <v>0</v>
      </c>
    </row>
    <row r="21" spans="1:6" x14ac:dyDescent="0.2">
      <c r="A21" s="17">
        <f t="shared" si="1"/>
        <v>20</v>
      </c>
      <c r="B21" s="36">
        <f t="shared" si="2"/>
        <v>0</v>
      </c>
      <c r="C21" s="36">
        <f>IF('PLAN INVERSIÓN Y FINANCIACIÓN'!B$26&gt;=PRÉSTAMO!A21,('PLAN INVERSIÓN Y FINANCIACIÓN'!$B$24*'PLAN INVERSIÓN Y FINANCIACIÓN'!$B$25*1/12)/(1-(1+'PLAN INVERSIÓN Y FINANCIACIÓN'!$B$25*1/12)^(-'PLAN INVERSIÓN Y FINANCIACIÓN'!$B$26)),0)</f>
        <v>0</v>
      </c>
      <c r="D21" s="36">
        <f>B21*'PLAN INVERSIÓN Y FINANCIACIÓN'!$B$25*1/12</f>
        <v>0</v>
      </c>
      <c r="E21" s="36">
        <f t="shared" si="0"/>
        <v>0</v>
      </c>
      <c r="F21" s="37">
        <f t="shared" si="3"/>
        <v>0</v>
      </c>
    </row>
    <row r="22" spans="1:6" x14ac:dyDescent="0.2">
      <c r="A22" s="17">
        <f t="shared" si="1"/>
        <v>21</v>
      </c>
      <c r="B22" s="36">
        <f t="shared" si="2"/>
        <v>0</v>
      </c>
      <c r="C22" s="36">
        <f>IF('PLAN INVERSIÓN Y FINANCIACIÓN'!B$26&gt;=PRÉSTAMO!A22,('PLAN INVERSIÓN Y FINANCIACIÓN'!$B$24*'PLAN INVERSIÓN Y FINANCIACIÓN'!$B$25*1/12)/(1-(1+'PLAN INVERSIÓN Y FINANCIACIÓN'!$B$25*1/12)^(-'PLAN INVERSIÓN Y FINANCIACIÓN'!$B$26)),0)</f>
        <v>0</v>
      </c>
      <c r="D22" s="36">
        <f>B22*'PLAN INVERSIÓN Y FINANCIACIÓN'!$B$25*1/12</f>
        <v>0</v>
      </c>
      <c r="E22" s="36">
        <f t="shared" si="0"/>
        <v>0</v>
      </c>
      <c r="F22" s="37">
        <f t="shared" si="3"/>
        <v>0</v>
      </c>
    </row>
    <row r="23" spans="1:6" x14ac:dyDescent="0.2">
      <c r="A23" s="17">
        <f t="shared" si="1"/>
        <v>22</v>
      </c>
      <c r="B23" s="36">
        <f t="shared" si="2"/>
        <v>0</v>
      </c>
      <c r="C23" s="36">
        <f>IF('PLAN INVERSIÓN Y FINANCIACIÓN'!B$26&gt;=PRÉSTAMO!A23,('PLAN INVERSIÓN Y FINANCIACIÓN'!$B$24*'PLAN INVERSIÓN Y FINANCIACIÓN'!$B$25*1/12)/(1-(1+'PLAN INVERSIÓN Y FINANCIACIÓN'!$B$25*1/12)^(-'PLAN INVERSIÓN Y FINANCIACIÓN'!$B$26)),0)</f>
        <v>0</v>
      </c>
      <c r="D23" s="36">
        <f>B23*'PLAN INVERSIÓN Y FINANCIACIÓN'!$B$25*1/12</f>
        <v>0</v>
      </c>
      <c r="E23" s="36">
        <f t="shared" si="0"/>
        <v>0</v>
      </c>
      <c r="F23" s="37">
        <f t="shared" si="3"/>
        <v>0</v>
      </c>
    </row>
    <row r="24" spans="1:6" x14ac:dyDescent="0.2">
      <c r="A24" s="17">
        <f t="shared" si="1"/>
        <v>23</v>
      </c>
      <c r="B24" s="36">
        <f t="shared" si="2"/>
        <v>0</v>
      </c>
      <c r="C24" s="36">
        <f>IF('PLAN INVERSIÓN Y FINANCIACIÓN'!B$26&gt;=PRÉSTAMO!A24,('PLAN INVERSIÓN Y FINANCIACIÓN'!$B$24*'PLAN INVERSIÓN Y FINANCIACIÓN'!$B$25*1/12)/(1-(1+'PLAN INVERSIÓN Y FINANCIACIÓN'!$B$25*1/12)^(-'PLAN INVERSIÓN Y FINANCIACIÓN'!$B$26)),0)</f>
        <v>0</v>
      </c>
      <c r="D24" s="36">
        <f>B24*'PLAN INVERSIÓN Y FINANCIACIÓN'!$B$25*1/12</f>
        <v>0</v>
      </c>
      <c r="E24" s="36">
        <f t="shared" si="0"/>
        <v>0</v>
      </c>
      <c r="F24" s="37">
        <f t="shared" si="3"/>
        <v>0</v>
      </c>
    </row>
    <row r="25" spans="1:6" x14ac:dyDescent="0.2">
      <c r="A25" s="17">
        <f t="shared" si="1"/>
        <v>24</v>
      </c>
      <c r="B25" s="36">
        <f t="shared" si="2"/>
        <v>0</v>
      </c>
      <c r="C25" s="36">
        <f>IF('PLAN INVERSIÓN Y FINANCIACIÓN'!B$26&gt;=PRÉSTAMO!A25,('PLAN INVERSIÓN Y FINANCIACIÓN'!$B$24*'PLAN INVERSIÓN Y FINANCIACIÓN'!$B$25*1/12)/(1-(1+'PLAN INVERSIÓN Y FINANCIACIÓN'!$B$25*1/12)^(-'PLAN INVERSIÓN Y FINANCIACIÓN'!$B$26)),0)</f>
        <v>0</v>
      </c>
      <c r="D25" s="36">
        <f>B25*'PLAN INVERSIÓN Y FINANCIACIÓN'!$B$25*1/12</f>
        <v>0</v>
      </c>
      <c r="E25" s="36">
        <f t="shared" si="0"/>
        <v>0</v>
      </c>
      <c r="F25" s="37">
        <f t="shared" si="3"/>
        <v>0</v>
      </c>
    </row>
    <row r="26" spans="1:6" x14ac:dyDescent="0.2">
      <c r="A26" s="17">
        <f t="shared" si="1"/>
        <v>25</v>
      </c>
      <c r="B26" s="36">
        <f t="shared" si="2"/>
        <v>0</v>
      </c>
      <c r="C26" s="36">
        <f>IF('PLAN INVERSIÓN Y FINANCIACIÓN'!B$26&gt;=PRÉSTAMO!A26,('PLAN INVERSIÓN Y FINANCIACIÓN'!$B$24*'PLAN INVERSIÓN Y FINANCIACIÓN'!$B$25*1/12)/(1-(1+'PLAN INVERSIÓN Y FINANCIACIÓN'!$B$25*1/12)^(-'PLAN INVERSIÓN Y FINANCIACIÓN'!$B$26)),0)</f>
        <v>0</v>
      </c>
      <c r="D26" s="36">
        <f>B26*'PLAN INVERSIÓN Y FINANCIACIÓN'!$B$25*1/12</f>
        <v>0</v>
      </c>
      <c r="E26" s="36">
        <f t="shared" si="0"/>
        <v>0</v>
      </c>
      <c r="F26" s="37">
        <f t="shared" si="3"/>
        <v>0</v>
      </c>
    </row>
    <row r="27" spans="1:6" x14ac:dyDescent="0.2">
      <c r="A27" s="17">
        <f t="shared" si="1"/>
        <v>26</v>
      </c>
      <c r="B27" s="36">
        <f t="shared" si="2"/>
        <v>0</v>
      </c>
      <c r="C27" s="36">
        <f>IF('PLAN INVERSIÓN Y FINANCIACIÓN'!B$26&gt;=PRÉSTAMO!A27,('PLAN INVERSIÓN Y FINANCIACIÓN'!$B$24*'PLAN INVERSIÓN Y FINANCIACIÓN'!$B$25*1/12)/(1-(1+'PLAN INVERSIÓN Y FINANCIACIÓN'!$B$25*1/12)^(-'PLAN INVERSIÓN Y FINANCIACIÓN'!$B$26)),0)</f>
        <v>0</v>
      </c>
      <c r="D27" s="36">
        <f>B27*'PLAN INVERSIÓN Y FINANCIACIÓN'!$B$25*1/12</f>
        <v>0</v>
      </c>
      <c r="E27" s="36">
        <f t="shared" si="0"/>
        <v>0</v>
      </c>
      <c r="F27" s="37">
        <f t="shared" si="3"/>
        <v>0</v>
      </c>
    </row>
    <row r="28" spans="1:6" x14ac:dyDescent="0.2">
      <c r="A28" s="17">
        <f t="shared" si="1"/>
        <v>27</v>
      </c>
      <c r="B28" s="36">
        <f t="shared" si="2"/>
        <v>0</v>
      </c>
      <c r="C28" s="36">
        <f>IF('PLAN INVERSIÓN Y FINANCIACIÓN'!B$26&gt;=PRÉSTAMO!A28,('PLAN INVERSIÓN Y FINANCIACIÓN'!$B$24*'PLAN INVERSIÓN Y FINANCIACIÓN'!$B$25*1/12)/(1-(1+'PLAN INVERSIÓN Y FINANCIACIÓN'!$B$25*1/12)^(-'PLAN INVERSIÓN Y FINANCIACIÓN'!$B$26)),0)</f>
        <v>0</v>
      </c>
      <c r="D28" s="36">
        <f>B28*'PLAN INVERSIÓN Y FINANCIACIÓN'!$B$25*1/12</f>
        <v>0</v>
      </c>
      <c r="E28" s="36">
        <f t="shared" si="0"/>
        <v>0</v>
      </c>
      <c r="F28" s="37">
        <f t="shared" si="3"/>
        <v>0</v>
      </c>
    </row>
    <row r="29" spans="1:6" x14ac:dyDescent="0.2">
      <c r="A29" s="17">
        <f t="shared" si="1"/>
        <v>28</v>
      </c>
      <c r="B29" s="36">
        <f t="shared" si="2"/>
        <v>0</v>
      </c>
      <c r="C29" s="36">
        <f>IF('PLAN INVERSIÓN Y FINANCIACIÓN'!B$26&gt;=PRÉSTAMO!A29,('PLAN INVERSIÓN Y FINANCIACIÓN'!$B$24*'PLAN INVERSIÓN Y FINANCIACIÓN'!$B$25*1/12)/(1-(1+'PLAN INVERSIÓN Y FINANCIACIÓN'!$B$25*1/12)^(-'PLAN INVERSIÓN Y FINANCIACIÓN'!$B$26)),0)</f>
        <v>0</v>
      </c>
      <c r="D29" s="36">
        <f>B29*'PLAN INVERSIÓN Y FINANCIACIÓN'!$B$25*1/12</f>
        <v>0</v>
      </c>
      <c r="E29" s="36">
        <f t="shared" si="0"/>
        <v>0</v>
      </c>
      <c r="F29" s="37">
        <f t="shared" si="3"/>
        <v>0</v>
      </c>
    </row>
    <row r="30" spans="1:6" x14ac:dyDescent="0.2">
      <c r="A30" s="17">
        <f t="shared" si="1"/>
        <v>29</v>
      </c>
      <c r="B30" s="36">
        <f t="shared" si="2"/>
        <v>0</v>
      </c>
      <c r="C30" s="36">
        <f>IF('PLAN INVERSIÓN Y FINANCIACIÓN'!B$26&gt;=PRÉSTAMO!A30,('PLAN INVERSIÓN Y FINANCIACIÓN'!$B$24*'PLAN INVERSIÓN Y FINANCIACIÓN'!$B$25*1/12)/(1-(1+'PLAN INVERSIÓN Y FINANCIACIÓN'!$B$25*1/12)^(-'PLAN INVERSIÓN Y FINANCIACIÓN'!$B$26)),0)</f>
        <v>0</v>
      </c>
      <c r="D30" s="36">
        <f>B30*'PLAN INVERSIÓN Y FINANCIACIÓN'!$B$25*1/12</f>
        <v>0</v>
      </c>
      <c r="E30" s="36">
        <f t="shared" si="0"/>
        <v>0</v>
      </c>
      <c r="F30" s="37">
        <f t="shared" si="3"/>
        <v>0</v>
      </c>
    </row>
    <row r="31" spans="1:6" x14ac:dyDescent="0.2">
      <c r="A31" s="17">
        <f t="shared" si="1"/>
        <v>30</v>
      </c>
      <c r="B31" s="36">
        <f t="shared" si="2"/>
        <v>0</v>
      </c>
      <c r="C31" s="36">
        <f>IF('PLAN INVERSIÓN Y FINANCIACIÓN'!B$26&gt;=PRÉSTAMO!A31,('PLAN INVERSIÓN Y FINANCIACIÓN'!$B$24*'PLAN INVERSIÓN Y FINANCIACIÓN'!$B$25*1/12)/(1-(1+'PLAN INVERSIÓN Y FINANCIACIÓN'!$B$25*1/12)^(-'PLAN INVERSIÓN Y FINANCIACIÓN'!$B$26)),0)</f>
        <v>0</v>
      </c>
      <c r="D31" s="36">
        <f>B31*'PLAN INVERSIÓN Y FINANCIACIÓN'!$B$25*1/12</f>
        <v>0</v>
      </c>
      <c r="E31" s="36">
        <f t="shared" si="0"/>
        <v>0</v>
      </c>
      <c r="F31" s="37">
        <f t="shared" si="3"/>
        <v>0</v>
      </c>
    </row>
    <row r="32" spans="1:6" x14ac:dyDescent="0.2">
      <c r="A32" s="17">
        <f t="shared" si="1"/>
        <v>31</v>
      </c>
      <c r="B32" s="36">
        <f t="shared" si="2"/>
        <v>0</v>
      </c>
      <c r="C32" s="36">
        <f>IF('PLAN INVERSIÓN Y FINANCIACIÓN'!B$26&gt;=PRÉSTAMO!A32,('PLAN INVERSIÓN Y FINANCIACIÓN'!$B$24*'PLAN INVERSIÓN Y FINANCIACIÓN'!$B$25*1/12)/(1-(1+'PLAN INVERSIÓN Y FINANCIACIÓN'!$B$25*1/12)^(-'PLAN INVERSIÓN Y FINANCIACIÓN'!$B$26)),0)</f>
        <v>0</v>
      </c>
      <c r="D32" s="36">
        <f>B32*'PLAN INVERSIÓN Y FINANCIACIÓN'!$B$25*1/12</f>
        <v>0</v>
      </c>
      <c r="E32" s="36">
        <f t="shared" si="0"/>
        <v>0</v>
      </c>
      <c r="F32" s="37">
        <f t="shared" si="3"/>
        <v>0</v>
      </c>
    </row>
    <row r="33" spans="1:6" x14ac:dyDescent="0.2">
      <c r="A33" s="17">
        <f t="shared" si="1"/>
        <v>32</v>
      </c>
      <c r="B33" s="36">
        <f t="shared" si="2"/>
        <v>0</v>
      </c>
      <c r="C33" s="36">
        <f>IF('PLAN INVERSIÓN Y FINANCIACIÓN'!B$26&gt;=PRÉSTAMO!A33,('PLAN INVERSIÓN Y FINANCIACIÓN'!$B$24*'PLAN INVERSIÓN Y FINANCIACIÓN'!$B$25*1/12)/(1-(1+'PLAN INVERSIÓN Y FINANCIACIÓN'!$B$25*1/12)^(-'PLAN INVERSIÓN Y FINANCIACIÓN'!$B$26)),0)</f>
        <v>0</v>
      </c>
      <c r="D33" s="36">
        <f>B33*'PLAN INVERSIÓN Y FINANCIACIÓN'!$B$25*1/12</f>
        <v>0</v>
      </c>
      <c r="E33" s="36">
        <f t="shared" si="0"/>
        <v>0</v>
      </c>
      <c r="F33" s="37">
        <f t="shared" si="3"/>
        <v>0</v>
      </c>
    </row>
    <row r="34" spans="1:6" x14ac:dyDescent="0.2">
      <c r="A34" s="17">
        <f t="shared" si="1"/>
        <v>33</v>
      </c>
      <c r="B34" s="36">
        <f t="shared" si="2"/>
        <v>0</v>
      </c>
      <c r="C34" s="36">
        <f>IF('PLAN INVERSIÓN Y FINANCIACIÓN'!B$26&gt;=PRÉSTAMO!A34,('PLAN INVERSIÓN Y FINANCIACIÓN'!$B$24*'PLAN INVERSIÓN Y FINANCIACIÓN'!$B$25*1/12)/(1-(1+'PLAN INVERSIÓN Y FINANCIACIÓN'!$B$25*1/12)^(-'PLAN INVERSIÓN Y FINANCIACIÓN'!$B$26)),0)</f>
        <v>0</v>
      </c>
      <c r="D34" s="36">
        <f>B34*'PLAN INVERSIÓN Y FINANCIACIÓN'!$B$25*1/12</f>
        <v>0</v>
      </c>
      <c r="E34" s="36">
        <f t="shared" si="0"/>
        <v>0</v>
      </c>
      <c r="F34" s="37">
        <f t="shared" si="3"/>
        <v>0</v>
      </c>
    </row>
    <row r="35" spans="1:6" x14ac:dyDescent="0.2">
      <c r="A35" s="17">
        <f t="shared" si="1"/>
        <v>34</v>
      </c>
      <c r="B35" s="36">
        <f t="shared" si="2"/>
        <v>0</v>
      </c>
      <c r="C35" s="36">
        <f>IF('PLAN INVERSIÓN Y FINANCIACIÓN'!B$26&gt;=PRÉSTAMO!A35,('PLAN INVERSIÓN Y FINANCIACIÓN'!$B$24*'PLAN INVERSIÓN Y FINANCIACIÓN'!$B$25*1/12)/(1-(1+'PLAN INVERSIÓN Y FINANCIACIÓN'!$B$25*1/12)^(-'PLAN INVERSIÓN Y FINANCIACIÓN'!$B$26)),0)</f>
        <v>0</v>
      </c>
      <c r="D35" s="36">
        <f>B35*'PLAN INVERSIÓN Y FINANCIACIÓN'!$B$25*1/12</f>
        <v>0</v>
      </c>
      <c r="E35" s="36">
        <f t="shared" si="0"/>
        <v>0</v>
      </c>
      <c r="F35" s="37">
        <f t="shared" si="3"/>
        <v>0</v>
      </c>
    </row>
    <row r="36" spans="1:6" x14ac:dyDescent="0.2">
      <c r="A36" s="17">
        <f t="shared" si="1"/>
        <v>35</v>
      </c>
      <c r="B36" s="36">
        <f t="shared" si="2"/>
        <v>0</v>
      </c>
      <c r="C36" s="36">
        <f>IF('PLAN INVERSIÓN Y FINANCIACIÓN'!B$26&gt;=PRÉSTAMO!A36,('PLAN INVERSIÓN Y FINANCIACIÓN'!$B$24*'PLAN INVERSIÓN Y FINANCIACIÓN'!$B$25*1/12)/(1-(1+'PLAN INVERSIÓN Y FINANCIACIÓN'!$B$25*1/12)^(-'PLAN INVERSIÓN Y FINANCIACIÓN'!$B$26)),0)</f>
        <v>0</v>
      </c>
      <c r="D36" s="36">
        <f>B36*'PLAN INVERSIÓN Y FINANCIACIÓN'!$B$25*1/12</f>
        <v>0</v>
      </c>
      <c r="E36" s="36">
        <f t="shared" si="0"/>
        <v>0</v>
      </c>
      <c r="F36" s="37">
        <f t="shared" si="3"/>
        <v>0</v>
      </c>
    </row>
    <row r="37" spans="1:6" x14ac:dyDescent="0.2">
      <c r="A37" s="17">
        <f t="shared" si="1"/>
        <v>36</v>
      </c>
      <c r="B37" s="36">
        <f t="shared" si="2"/>
        <v>0</v>
      </c>
      <c r="C37" s="36">
        <f>IF('PLAN INVERSIÓN Y FINANCIACIÓN'!B$26&gt;=PRÉSTAMO!A37,('PLAN INVERSIÓN Y FINANCIACIÓN'!$B$24*'PLAN INVERSIÓN Y FINANCIACIÓN'!$B$25*1/12)/(1-(1+'PLAN INVERSIÓN Y FINANCIACIÓN'!$B$25*1/12)^(-'PLAN INVERSIÓN Y FINANCIACIÓN'!$B$26)),0)</f>
        <v>0</v>
      </c>
      <c r="D37" s="36">
        <f>B37*'PLAN INVERSIÓN Y FINANCIACIÓN'!$B$25*1/12</f>
        <v>0</v>
      </c>
      <c r="E37" s="36">
        <f t="shared" si="0"/>
        <v>0</v>
      </c>
      <c r="F37" s="37">
        <f t="shared" si="3"/>
        <v>0</v>
      </c>
    </row>
    <row r="38" spans="1:6" x14ac:dyDescent="0.2">
      <c r="A38" s="17">
        <f t="shared" si="1"/>
        <v>37</v>
      </c>
      <c r="B38" s="36">
        <f t="shared" si="2"/>
        <v>0</v>
      </c>
      <c r="C38" s="36">
        <f>IF('PLAN INVERSIÓN Y FINANCIACIÓN'!B$26&gt;=PRÉSTAMO!A38,('PLAN INVERSIÓN Y FINANCIACIÓN'!$B$24*'PLAN INVERSIÓN Y FINANCIACIÓN'!$B$25*1/12)/(1-(1+'PLAN INVERSIÓN Y FINANCIACIÓN'!$B$25*1/12)^(-'PLAN INVERSIÓN Y FINANCIACIÓN'!$B$26)),0)</f>
        <v>0</v>
      </c>
      <c r="D38" s="36">
        <f>B38*'PLAN INVERSIÓN Y FINANCIACIÓN'!$B$25*1/12</f>
        <v>0</v>
      </c>
      <c r="E38" s="36">
        <f t="shared" si="0"/>
        <v>0</v>
      </c>
      <c r="F38" s="37">
        <f t="shared" si="3"/>
        <v>0</v>
      </c>
    </row>
    <row r="39" spans="1:6" x14ac:dyDescent="0.2">
      <c r="A39" s="17">
        <v>38</v>
      </c>
      <c r="B39" s="36">
        <f t="shared" si="2"/>
        <v>0</v>
      </c>
      <c r="C39" s="36">
        <f>IF('PLAN INVERSIÓN Y FINANCIACIÓN'!B$26&gt;=PRÉSTAMO!A39,('PLAN INVERSIÓN Y FINANCIACIÓN'!$B$24*'PLAN INVERSIÓN Y FINANCIACIÓN'!$B$25*1/12)/(1-(1+'PLAN INVERSIÓN Y FINANCIACIÓN'!$B$25*1/12)^(-'PLAN INVERSIÓN Y FINANCIACIÓN'!$B$26)),0)</f>
        <v>0</v>
      </c>
      <c r="D39" s="36">
        <f>B39*'PLAN INVERSIÓN Y FINANCIACIÓN'!$B$25*1/12</f>
        <v>0</v>
      </c>
      <c r="E39" s="36">
        <f t="shared" si="0"/>
        <v>0</v>
      </c>
      <c r="F39" s="37">
        <f t="shared" si="3"/>
        <v>0</v>
      </c>
    </row>
    <row r="40" spans="1:6" x14ac:dyDescent="0.2">
      <c r="A40" s="17">
        <v>39</v>
      </c>
      <c r="B40" s="36">
        <f t="shared" si="2"/>
        <v>0</v>
      </c>
      <c r="C40" s="36">
        <f>IF('PLAN INVERSIÓN Y FINANCIACIÓN'!B$26&gt;=PRÉSTAMO!A40,('PLAN INVERSIÓN Y FINANCIACIÓN'!$B$24*'PLAN INVERSIÓN Y FINANCIACIÓN'!$B$25*1/12)/(1-(1+'PLAN INVERSIÓN Y FINANCIACIÓN'!$B$25*1/12)^(-'PLAN INVERSIÓN Y FINANCIACIÓN'!$B$26)),0)</f>
        <v>0</v>
      </c>
      <c r="D40" s="36">
        <f>B40*'PLAN INVERSIÓN Y FINANCIACIÓN'!$B$25*1/12</f>
        <v>0</v>
      </c>
      <c r="E40" s="36">
        <f t="shared" si="0"/>
        <v>0</v>
      </c>
      <c r="F40" s="37">
        <f t="shared" si="3"/>
        <v>0</v>
      </c>
    </row>
    <row r="41" spans="1:6" x14ac:dyDescent="0.2">
      <c r="A41" s="17">
        <v>40</v>
      </c>
      <c r="B41" s="36">
        <f t="shared" si="2"/>
        <v>0</v>
      </c>
      <c r="C41" s="36">
        <f>IF('PLAN INVERSIÓN Y FINANCIACIÓN'!B$26&gt;=PRÉSTAMO!A41,('PLAN INVERSIÓN Y FINANCIACIÓN'!$B$24*'PLAN INVERSIÓN Y FINANCIACIÓN'!$B$25*1/12)/(1-(1+'PLAN INVERSIÓN Y FINANCIACIÓN'!$B$25*1/12)^(-'PLAN INVERSIÓN Y FINANCIACIÓN'!$B$26)),0)</f>
        <v>0</v>
      </c>
      <c r="D41" s="36">
        <f>B41*'PLAN INVERSIÓN Y FINANCIACIÓN'!$B$25*1/12</f>
        <v>0</v>
      </c>
      <c r="E41" s="36">
        <f t="shared" si="0"/>
        <v>0</v>
      </c>
      <c r="F41" s="37">
        <f t="shared" si="3"/>
        <v>0</v>
      </c>
    </row>
    <row r="42" spans="1:6" x14ac:dyDescent="0.2">
      <c r="A42" s="17">
        <v>41</v>
      </c>
      <c r="B42" s="36">
        <f t="shared" si="2"/>
        <v>0</v>
      </c>
      <c r="C42" s="36">
        <f>IF('PLAN INVERSIÓN Y FINANCIACIÓN'!B$26&gt;=PRÉSTAMO!A42,('PLAN INVERSIÓN Y FINANCIACIÓN'!$B$24*'PLAN INVERSIÓN Y FINANCIACIÓN'!$B$25*1/12)/(1-(1+'PLAN INVERSIÓN Y FINANCIACIÓN'!$B$25*1/12)^(-'PLAN INVERSIÓN Y FINANCIACIÓN'!$B$26)),0)</f>
        <v>0</v>
      </c>
      <c r="D42" s="36">
        <f>B42*'PLAN INVERSIÓN Y FINANCIACIÓN'!$B$25*1/12</f>
        <v>0</v>
      </c>
      <c r="E42" s="36">
        <f t="shared" si="0"/>
        <v>0</v>
      </c>
      <c r="F42" s="37">
        <f t="shared" si="3"/>
        <v>0</v>
      </c>
    </row>
    <row r="43" spans="1:6" x14ac:dyDescent="0.2">
      <c r="A43" s="17">
        <v>42</v>
      </c>
      <c r="B43" s="36">
        <f t="shared" si="2"/>
        <v>0</v>
      </c>
      <c r="C43" s="36">
        <f>IF('PLAN INVERSIÓN Y FINANCIACIÓN'!B$26&gt;=PRÉSTAMO!A43,('PLAN INVERSIÓN Y FINANCIACIÓN'!$B$24*'PLAN INVERSIÓN Y FINANCIACIÓN'!$B$25*1/12)/(1-(1+'PLAN INVERSIÓN Y FINANCIACIÓN'!$B$25*1/12)^(-'PLAN INVERSIÓN Y FINANCIACIÓN'!$B$26)),0)</f>
        <v>0</v>
      </c>
      <c r="D43" s="36">
        <f>B43*'PLAN INVERSIÓN Y FINANCIACIÓN'!$B$25*1/12</f>
        <v>0</v>
      </c>
      <c r="E43" s="36">
        <f t="shared" si="0"/>
        <v>0</v>
      </c>
      <c r="F43" s="37">
        <f t="shared" si="3"/>
        <v>0</v>
      </c>
    </row>
    <row r="44" spans="1:6" x14ac:dyDescent="0.2">
      <c r="A44" s="17">
        <v>43</v>
      </c>
      <c r="B44" s="36">
        <f t="shared" si="2"/>
        <v>0</v>
      </c>
      <c r="C44" s="36">
        <f>IF('PLAN INVERSIÓN Y FINANCIACIÓN'!B$26&gt;=PRÉSTAMO!A44,('PLAN INVERSIÓN Y FINANCIACIÓN'!$B$24*'PLAN INVERSIÓN Y FINANCIACIÓN'!$B$25*1/12)/(1-(1+'PLAN INVERSIÓN Y FINANCIACIÓN'!$B$25*1/12)^(-'PLAN INVERSIÓN Y FINANCIACIÓN'!$B$26)),0)</f>
        <v>0</v>
      </c>
      <c r="D44" s="36">
        <f>B44*'PLAN INVERSIÓN Y FINANCIACIÓN'!$B$25*1/12</f>
        <v>0</v>
      </c>
      <c r="E44" s="36">
        <f t="shared" si="0"/>
        <v>0</v>
      </c>
      <c r="F44" s="37">
        <f t="shared" si="3"/>
        <v>0</v>
      </c>
    </row>
    <row r="45" spans="1:6" x14ac:dyDescent="0.2">
      <c r="A45" s="17">
        <v>44</v>
      </c>
      <c r="B45" s="36">
        <f t="shared" si="2"/>
        <v>0</v>
      </c>
      <c r="C45" s="36">
        <f>IF('PLAN INVERSIÓN Y FINANCIACIÓN'!B$26&gt;=PRÉSTAMO!A45,('PLAN INVERSIÓN Y FINANCIACIÓN'!$B$24*'PLAN INVERSIÓN Y FINANCIACIÓN'!$B$25*1/12)/(1-(1+'PLAN INVERSIÓN Y FINANCIACIÓN'!$B$25*1/12)^(-'PLAN INVERSIÓN Y FINANCIACIÓN'!$B$26)),0)</f>
        <v>0</v>
      </c>
      <c r="D45" s="36">
        <f>B45*'PLAN INVERSIÓN Y FINANCIACIÓN'!$B$25*1/12</f>
        <v>0</v>
      </c>
      <c r="E45" s="36">
        <f t="shared" si="0"/>
        <v>0</v>
      </c>
      <c r="F45" s="37">
        <f t="shared" si="3"/>
        <v>0</v>
      </c>
    </row>
    <row r="46" spans="1:6" x14ac:dyDescent="0.2">
      <c r="A46" s="17">
        <v>45</v>
      </c>
      <c r="B46" s="36">
        <f t="shared" si="2"/>
        <v>0</v>
      </c>
      <c r="C46" s="36">
        <f>IF('PLAN INVERSIÓN Y FINANCIACIÓN'!B$26&gt;=PRÉSTAMO!A46,('PLAN INVERSIÓN Y FINANCIACIÓN'!$B$24*'PLAN INVERSIÓN Y FINANCIACIÓN'!$B$25*1/12)/(1-(1+'PLAN INVERSIÓN Y FINANCIACIÓN'!$B$25*1/12)^(-'PLAN INVERSIÓN Y FINANCIACIÓN'!$B$26)),0)</f>
        <v>0</v>
      </c>
      <c r="D46" s="36">
        <f>B46*'PLAN INVERSIÓN Y FINANCIACIÓN'!$B$25*1/12</f>
        <v>0</v>
      </c>
      <c r="E46" s="36">
        <f t="shared" si="0"/>
        <v>0</v>
      </c>
      <c r="F46" s="37">
        <f t="shared" si="3"/>
        <v>0</v>
      </c>
    </row>
    <row r="47" spans="1:6" x14ac:dyDescent="0.2">
      <c r="A47" s="17">
        <v>46</v>
      </c>
      <c r="B47" s="36">
        <f t="shared" si="2"/>
        <v>0</v>
      </c>
      <c r="C47" s="36">
        <f>IF('PLAN INVERSIÓN Y FINANCIACIÓN'!B$26&gt;=PRÉSTAMO!A47,('PLAN INVERSIÓN Y FINANCIACIÓN'!$B$24*'PLAN INVERSIÓN Y FINANCIACIÓN'!$B$25*1/12)/(1-(1+'PLAN INVERSIÓN Y FINANCIACIÓN'!$B$25*1/12)^(-'PLAN INVERSIÓN Y FINANCIACIÓN'!$B$26)),0)</f>
        <v>0</v>
      </c>
      <c r="D47" s="36">
        <f>B47*'PLAN INVERSIÓN Y FINANCIACIÓN'!$B$25*1/12</f>
        <v>0</v>
      </c>
      <c r="E47" s="36">
        <f t="shared" si="0"/>
        <v>0</v>
      </c>
      <c r="F47" s="37">
        <f t="shared" si="3"/>
        <v>0</v>
      </c>
    </row>
    <row r="48" spans="1:6" x14ac:dyDescent="0.2">
      <c r="A48" s="17">
        <v>47</v>
      </c>
      <c r="B48" s="36">
        <f t="shared" si="2"/>
        <v>0</v>
      </c>
      <c r="C48" s="36">
        <f>IF('PLAN INVERSIÓN Y FINANCIACIÓN'!B$26&gt;=PRÉSTAMO!A48,('PLAN INVERSIÓN Y FINANCIACIÓN'!$B$24*'PLAN INVERSIÓN Y FINANCIACIÓN'!$B$25*1/12)/(1-(1+'PLAN INVERSIÓN Y FINANCIACIÓN'!$B$25*1/12)^(-'PLAN INVERSIÓN Y FINANCIACIÓN'!$B$26)),0)</f>
        <v>0</v>
      </c>
      <c r="D48" s="36">
        <f>B48*'PLAN INVERSIÓN Y FINANCIACIÓN'!$B$25*1/12</f>
        <v>0</v>
      </c>
      <c r="E48" s="36">
        <f t="shared" si="0"/>
        <v>0</v>
      </c>
      <c r="F48" s="37">
        <f t="shared" si="3"/>
        <v>0</v>
      </c>
    </row>
    <row r="49" spans="1:8" x14ac:dyDescent="0.2">
      <c r="A49" s="17">
        <v>48</v>
      </c>
      <c r="B49" s="36">
        <f t="shared" si="2"/>
        <v>0</v>
      </c>
      <c r="C49" s="36">
        <f>IF('PLAN INVERSIÓN Y FINANCIACIÓN'!B$26&gt;=PRÉSTAMO!A49,('PLAN INVERSIÓN Y FINANCIACIÓN'!$B$24*'PLAN INVERSIÓN Y FINANCIACIÓN'!$B$25*1/12)/(1-(1+'PLAN INVERSIÓN Y FINANCIACIÓN'!$B$25*1/12)^(-'PLAN INVERSIÓN Y FINANCIACIÓN'!$B$26)),0)</f>
        <v>0</v>
      </c>
      <c r="D49" s="36">
        <f>B49*'PLAN INVERSIÓN Y FINANCIACIÓN'!$B$25*1/12</f>
        <v>0</v>
      </c>
      <c r="E49" s="36">
        <f t="shared" si="0"/>
        <v>0</v>
      </c>
      <c r="F49" s="37">
        <f t="shared" si="3"/>
        <v>0</v>
      </c>
    </row>
    <row r="50" spans="1:8" x14ac:dyDescent="0.2">
      <c r="A50" s="17">
        <v>49</v>
      </c>
      <c r="B50" s="36">
        <f t="shared" si="2"/>
        <v>0</v>
      </c>
      <c r="C50" s="36">
        <f>IF('PLAN INVERSIÓN Y FINANCIACIÓN'!B$26&gt;=PRÉSTAMO!A50,('PLAN INVERSIÓN Y FINANCIACIÓN'!$B$24*'PLAN INVERSIÓN Y FINANCIACIÓN'!$B$25*1/12)/(1-(1+'PLAN INVERSIÓN Y FINANCIACIÓN'!$B$25*1/12)^(-'PLAN INVERSIÓN Y FINANCIACIÓN'!$B$26)),0)</f>
        <v>0</v>
      </c>
      <c r="D50" s="36">
        <f>B50*'PLAN INVERSIÓN Y FINANCIACIÓN'!$B$25*1/12</f>
        <v>0</v>
      </c>
      <c r="E50" s="36">
        <f t="shared" si="0"/>
        <v>0</v>
      </c>
      <c r="F50" s="37">
        <f t="shared" si="3"/>
        <v>0</v>
      </c>
    </row>
    <row r="51" spans="1:8" x14ac:dyDescent="0.2">
      <c r="A51" s="17">
        <v>50</v>
      </c>
      <c r="B51" s="36">
        <f t="shared" si="2"/>
        <v>0</v>
      </c>
      <c r="C51" s="36">
        <f>IF('PLAN INVERSIÓN Y FINANCIACIÓN'!B$26&gt;=PRÉSTAMO!A51,('PLAN INVERSIÓN Y FINANCIACIÓN'!$B$24*'PLAN INVERSIÓN Y FINANCIACIÓN'!$B$25*1/12)/(1-(1+'PLAN INVERSIÓN Y FINANCIACIÓN'!$B$25*1/12)^(-'PLAN INVERSIÓN Y FINANCIACIÓN'!$B$26)),0)</f>
        <v>0</v>
      </c>
      <c r="D51" s="36">
        <f>B51*'PLAN INVERSIÓN Y FINANCIACIÓN'!$B$25*1/12</f>
        <v>0</v>
      </c>
      <c r="E51" s="36">
        <f t="shared" si="0"/>
        <v>0</v>
      </c>
      <c r="F51" s="37">
        <f t="shared" si="3"/>
        <v>0</v>
      </c>
    </row>
    <row r="52" spans="1:8" x14ac:dyDescent="0.2">
      <c r="A52" s="17">
        <v>51</v>
      </c>
      <c r="B52" s="36">
        <f t="shared" si="2"/>
        <v>0</v>
      </c>
      <c r="C52" s="36">
        <f>IF('PLAN INVERSIÓN Y FINANCIACIÓN'!B$26&gt;=PRÉSTAMO!A52,('PLAN INVERSIÓN Y FINANCIACIÓN'!$B$24*'PLAN INVERSIÓN Y FINANCIACIÓN'!$B$25*1/12)/(1-(1+'PLAN INVERSIÓN Y FINANCIACIÓN'!$B$25*1/12)^(-'PLAN INVERSIÓN Y FINANCIACIÓN'!$B$26)),0)</f>
        <v>0</v>
      </c>
      <c r="D52" s="36">
        <f>B52*'PLAN INVERSIÓN Y FINANCIACIÓN'!$B$25*1/12</f>
        <v>0</v>
      </c>
      <c r="E52" s="36">
        <f t="shared" si="0"/>
        <v>0</v>
      </c>
      <c r="F52" s="37">
        <f t="shared" si="3"/>
        <v>0</v>
      </c>
    </row>
    <row r="53" spans="1:8" x14ac:dyDescent="0.2">
      <c r="A53" s="17">
        <v>52</v>
      </c>
      <c r="B53" s="36">
        <f t="shared" si="2"/>
        <v>0</v>
      </c>
      <c r="C53" s="36">
        <f>IF('PLAN INVERSIÓN Y FINANCIACIÓN'!B$26&gt;=PRÉSTAMO!A53,('PLAN INVERSIÓN Y FINANCIACIÓN'!$B$24*'PLAN INVERSIÓN Y FINANCIACIÓN'!$B$25*1/12)/(1-(1+'PLAN INVERSIÓN Y FINANCIACIÓN'!$B$25*1/12)^(-'PLAN INVERSIÓN Y FINANCIACIÓN'!$B$26)),0)</f>
        <v>0</v>
      </c>
      <c r="D53" s="36">
        <f>B53*'PLAN INVERSIÓN Y FINANCIACIÓN'!$B$25*1/12</f>
        <v>0</v>
      </c>
      <c r="E53" s="36">
        <f t="shared" si="0"/>
        <v>0</v>
      </c>
      <c r="F53" s="37">
        <f t="shared" si="3"/>
        <v>0</v>
      </c>
    </row>
    <row r="54" spans="1:8" x14ac:dyDescent="0.2">
      <c r="A54" s="17">
        <v>53</v>
      </c>
      <c r="B54" s="36">
        <f t="shared" si="2"/>
        <v>0</v>
      </c>
      <c r="C54" s="36">
        <f>IF('PLAN INVERSIÓN Y FINANCIACIÓN'!B$26&gt;=PRÉSTAMO!A54,('PLAN INVERSIÓN Y FINANCIACIÓN'!$B$24*'PLAN INVERSIÓN Y FINANCIACIÓN'!$B$25*1/12)/(1-(1+'PLAN INVERSIÓN Y FINANCIACIÓN'!$B$25*1/12)^(-'PLAN INVERSIÓN Y FINANCIACIÓN'!$B$26)),0)</f>
        <v>0</v>
      </c>
      <c r="D54" s="36">
        <f>B54*'PLAN INVERSIÓN Y FINANCIACIÓN'!$B$25*1/12</f>
        <v>0</v>
      </c>
      <c r="E54" s="36">
        <f t="shared" si="0"/>
        <v>0</v>
      </c>
      <c r="F54" s="37">
        <f t="shared" si="3"/>
        <v>0</v>
      </c>
    </row>
    <row r="55" spans="1:8" x14ac:dyDescent="0.2">
      <c r="A55" s="17">
        <v>54</v>
      </c>
      <c r="B55" s="36">
        <f t="shared" si="2"/>
        <v>0</v>
      </c>
      <c r="C55" s="36">
        <f>IF('PLAN INVERSIÓN Y FINANCIACIÓN'!B$26&gt;=PRÉSTAMO!A55,('PLAN INVERSIÓN Y FINANCIACIÓN'!$B$24*'PLAN INVERSIÓN Y FINANCIACIÓN'!$B$25*1/12)/(1-(1+'PLAN INVERSIÓN Y FINANCIACIÓN'!$B$25*1/12)^(-'PLAN INVERSIÓN Y FINANCIACIÓN'!$B$26)),0)</f>
        <v>0</v>
      </c>
      <c r="D55" s="36">
        <f>B55*'PLAN INVERSIÓN Y FINANCIACIÓN'!$B$25*1/12</f>
        <v>0</v>
      </c>
      <c r="E55" s="36">
        <f t="shared" si="0"/>
        <v>0</v>
      </c>
      <c r="F55" s="37">
        <f t="shared" si="3"/>
        <v>0</v>
      </c>
    </row>
    <row r="56" spans="1:8" x14ac:dyDescent="0.2">
      <c r="A56" s="17">
        <v>55</v>
      </c>
      <c r="B56" s="36">
        <f t="shared" si="2"/>
        <v>0</v>
      </c>
      <c r="C56" s="36">
        <f>IF('PLAN INVERSIÓN Y FINANCIACIÓN'!B$26&gt;=PRÉSTAMO!A56,('PLAN INVERSIÓN Y FINANCIACIÓN'!$B$24*'PLAN INVERSIÓN Y FINANCIACIÓN'!$B$25*1/12)/(1-(1+'PLAN INVERSIÓN Y FINANCIACIÓN'!$B$25*1/12)^(-'PLAN INVERSIÓN Y FINANCIACIÓN'!$B$26)),0)</f>
        <v>0</v>
      </c>
      <c r="D56" s="36">
        <f>B56*'PLAN INVERSIÓN Y FINANCIACIÓN'!$B$25*1/12</f>
        <v>0</v>
      </c>
      <c r="E56" s="36">
        <f t="shared" si="0"/>
        <v>0</v>
      </c>
      <c r="F56" s="37">
        <f t="shared" si="3"/>
        <v>0</v>
      </c>
    </row>
    <row r="57" spans="1:8" x14ac:dyDescent="0.2">
      <c r="A57" s="17">
        <v>56</v>
      </c>
      <c r="B57" s="36">
        <f t="shared" si="2"/>
        <v>0</v>
      </c>
      <c r="C57" s="36">
        <f>IF('PLAN INVERSIÓN Y FINANCIACIÓN'!B$26&gt;=PRÉSTAMO!A57,('PLAN INVERSIÓN Y FINANCIACIÓN'!$B$24*'PLAN INVERSIÓN Y FINANCIACIÓN'!$B$25*1/12)/(1-(1+'PLAN INVERSIÓN Y FINANCIACIÓN'!$B$25*1/12)^(-'PLAN INVERSIÓN Y FINANCIACIÓN'!$B$26)),0)</f>
        <v>0</v>
      </c>
      <c r="D57" s="36">
        <f>B57*'PLAN INVERSIÓN Y FINANCIACIÓN'!$B$25*1/12</f>
        <v>0</v>
      </c>
      <c r="E57" s="36">
        <f t="shared" si="0"/>
        <v>0</v>
      </c>
      <c r="F57" s="37">
        <f t="shared" si="3"/>
        <v>0</v>
      </c>
      <c r="H57" s="4"/>
    </row>
    <row r="58" spans="1:8" x14ac:dyDescent="0.2">
      <c r="A58" s="17">
        <v>57</v>
      </c>
      <c r="B58" s="36">
        <f t="shared" si="2"/>
        <v>0</v>
      </c>
      <c r="C58" s="36">
        <f>IF('PLAN INVERSIÓN Y FINANCIACIÓN'!B$26&gt;=PRÉSTAMO!A58,('PLAN INVERSIÓN Y FINANCIACIÓN'!$B$24*'PLAN INVERSIÓN Y FINANCIACIÓN'!$B$25*1/12)/(1-(1+'PLAN INVERSIÓN Y FINANCIACIÓN'!$B$25*1/12)^(-'PLAN INVERSIÓN Y FINANCIACIÓN'!$B$26)),0)</f>
        <v>0</v>
      </c>
      <c r="D58" s="36">
        <f>B58*'PLAN INVERSIÓN Y FINANCIACIÓN'!$B$25*1/12</f>
        <v>0</v>
      </c>
      <c r="E58" s="36">
        <f t="shared" si="0"/>
        <v>0</v>
      </c>
      <c r="F58" s="37">
        <f t="shared" si="3"/>
        <v>0</v>
      </c>
      <c r="H58" s="4"/>
    </row>
    <row r="59" spans="1:8" x14ac:dyDescent="0.2">
      <c r="A59" s="17">
        <v>58</v>
      </c>
      <c r="B59" s="36">
        <f t="shared" si="2"/>
        <v>0</v>
      </c>
      <c r="C59" s="36">
        <f>IF('PLAN INVERSIÓN Y FINANCIACIÓN'!B$26&gt;=PRÉSTAMO!A59,('PLAN INVERSIÓN Y FINANCIACIÓN'!$B$24*'PLAN INVERSIÓN Y FINANCIACIÓN'!$B$25*1/12)/(1-(1+'PLAN INVERSIÓN Y FINANCIACIÓN'!$B$25*1/12)^(-'PLAN INVERSIÓN Y FINANCIACIÓN'!$B$26)),0)</f>
        <v>0</v>
      </c>
      <c r="D59" s="36">
        <f>B59*'PLAN INVERSIÓN Y FINANCIACIÓN'!$B$25*1/12</f>
        <v>0</v>
      </c>
      <c r="E59" s="36">
        <f t="shared" si="0"/>
        <v>0</v>
      </c>
      <c r="F59" s="37">
        <f t="shared" si="3"/>
        <v>0</v>
      </c>
      <c r="H59" s="4"/>
    </row>
    <row r="60" spans="1:8" x14ac:dyDescent="0.2">
      <c r="A60" s="17">
        <v>59</v>
      </c>
      <c r="B60" s="36">
        <f t="shared" si="2"/>
        <v>0</v>
      </c>
      <c r="C60" s="36">
        <f>IF('PLAN INVERSIÓN Y FINANCIACIÓN'!B$26&gt;=PRÉSTAMO!A60,('PLAN INVERSIÓN Y FINANCIACIÓN'!$B$24*'PLAN INVERSIÓN Y FINANCIACIÓN'!$B$25*1/12)/(1-(1+'PLAN INVERSIÓN Y FINANCIACIÓN'!$B$25*1/12)^(-'PLAN INVERSIÓN Y FINANCIACIÓN'!$B$26)),0)</f>
        <v>0</v>
      </c>
      <c r="D60" s="36">
        <f>B60*'PLAN INVERSIÓN Y FINANCIACIÓN'!$B$25*1/12</f>
        <v>0</v>
      </c>
      <c r="E60" s="36">
        <f t="shared" si="0"/>
        <v>0</v>
      </c>
      <c r="F60" s="37">
        <f t="shared" si="3"/>
        <v>0</v>
      </c>
      <c r="H60" s="4"/>
    </row>
    <row r="61" spans="1:8" ht="13.5" thickBot="1" x14ac:dyDescent="0.25">
      <c r="A61" s="67">
        <v>60</v>
      </c>
      <c r="B61" s="38">
        <f t="shared" si="2"/>
        <v>0</v>
      </c>
      <c r="C61" s="38">
        <f>IF('PLAN INVERSIÓN Y FINANCIACIÓN'!B$26&gt;=PRÉSTAMO!A61,('PLAN INVERSIÓN Y FINANCIACIÓN'!$B$24*'PLAN INVERSIÓN Y FINANCIACIÓN'!$B$25*1/12)/(1-(1+'PLAN INVERSIÓN Y FINANCIACIÓN'!$B$25*1/12)^(-'PLAN INVERSIÓN Y FINANCIACIÓN'!$B$26)),0)</f>
        <v>0</v>
      </c>
      <c r="D61" s="38">
        <f>B61*'PLAN INVERSIÓN Y FINANCIACIÓN'!$B$25*1/12</f>
        <v>0</v>
      </c>
      <c r="E61" s="38">
        <f t="shared" si="0"/>
        <v>0</v>
      </c>
      <c r="F61" s="39">
        <f t="shared" si="3"/>
        <v>0</v>
      </c>
      <c r="H61" s="4"/>
    </row>
    <row r="63" spans="1:8" x14ac:dyDescent="0.2">
      <c r="A63" s="117" t="s">
        <v>180</v>
      </c>
    </row>
  </sheetData>
  <sheetProtection password="C346" sheet="1"/>
  <phoneticPr fontId="0" type="noConversion"/>
  <hyperlinks>
    <hyperlink ref="A63" location="ÍNDICE!A1" display="Volver a índice"/>
  </hyperlinks>
  <printOptions horizontalCentered="1"/>
  <pageMargins left="0.74803149606299213" right="0.74803149606299213" top="1.5748031496062993" bottom="0.98425196850393704" header="0.59055118110236227" footer="0.39370078740157483"/>
  <pageSetup paperSize="9" scale="83" orientation="portrait" horizontalDpi="300" verticalDpi="300" r:id="rId1"/>
  <headerFooter alignWithMargins="0">
    <oddHeader>&amp;L&amp;G&amp;C&amp;"Arial,Negrita"CUADRO DE AMORTIZACIÓN DEL PRÉSTAMO&amp;R&amp;G</oddHeader>
    <oddFooter>&amp;L&amp;G &amp;8Cofinanciación POLCD 2007-2013&amp;R&amp;G</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GridLines="0" zoomScaleNormal="100" workbookViewId="0"/>
  </sheetViews>
  <sheetFormatPr baseColWidth="10" defaultRowHeight="12.75" x14ac:dyDescent="0.2"/>
  <cols>
    <col min="1" max="1" width="48.7109375" style="1" customWidth="1"/>
    <col min="2" max="2" width="24.7109375" style="1" customWidth="1"/>
    <col min="3" max="16384" width="11.42578125" style="1"/>
  </cols>
  <sheetData>
    <row r="1" spans="1:2" ht="13.5" thickBot="1" x14ac:dyDescent="0.25">
      <c r="A1" s="16" t="s">
        <v>16</v>
      </c>
      <c r="B1" s="19" t="s">
        <v>79</v>
      </c>
    </row>
    <row r="2" spans="1:2" x14ac:dyDescent="0.2">
      <c r="A2" s="31" t="str">
        <f>'BALANCE INICIAL'!A3</f>
        <v>Inmovilizado intangible</v>
      </c>
      <c r="B2" s="32">
        <f>SUM(B3:B5)</f>
        <v>0</v>
      </c>
    </row>
    <row r="3" spans="1:2" x14ac:dyDescent="0.2">
      <c r="A3" s="17" t="str">
        <f>'PLAN INVERSIÓN Y FINANCIACIÓN'!A2</f>
        <v>Gastos de constitución y licencias</v>
      </c>
      <c r="B3" s="9">
        <f>'PLAN INVERSIÓN Y FINANCIACIÓN'!B2/3</f>
        <v>0</v>
      </c>
    </row>
    <row r="4" spans="1:2" x14ac:dyDescent="0.2">
      <c r="A4" s="17" t="str">
        <f>'BALANCE INICIAL'!A5</f>
        <v>Derechos de traspaso y propiedad industrial</v>
      </c>
      <c r="B4" s="9">
        <f>'PLAN INVERSIÓN Y FINANCIACIÓN'!B3/5</f>
        <v>0</v>
      </c>
    </row>
    <row r="5" spans="1:2" x14ac:dyDescent="0.2">
      <c r="A5" s="17" t="str">
        <f>'PLAN INVERSIÓN Y FINANCIACIÓN'!A4</f>
        <v>Aplicaciones informáticas</v>
      </c>
      <c r="B5" s="9">
        <f>'PLAN INVERSIÓN Y FINANCIACIÓN'!B4/3</f>
        <v>0</v>
      </c>
    </row>
    <row r="6" spans="1:2" x14ac:dyDescent="0.2">
      <c r="A6" s="33" t="str">
        <f>'BALANCE INICIAL'!A7</f>
        <v>Inmovilizado material</v>
      </c>
      <c r="B6" s="34">
        <f>SUM(B7:B13)</f>
        <v>0</v>
      </c>
    </row>
    <row r="7" spans="1:2" x14ac:dyDescent="0.2">
      <c r="A7" s="17" t="str">
        <f>'PLAN INVERSIÓN Y FINANCIACIÓN'!A5</f>
        <v>Instalaciones</v>
      </c>
      <c r="B7" s="9">
        <f>'PLAN INVERSIÓN Y FINANCIACIÓN'!B5/5</f>
        <v>0</v>
      </c>
    </row>
    <row r="8" spans="1:2" x14ac:dyDescent="0.2">
      <c r="A8" s="17" t="str">
        <f>'PLAN INVERSIÓN Y FINANCIACIÓN'!A6</f>
        <v>Maquinaria</v>
      </c>
      <c r="B8" s="9">
        <f>'PLAN INVERSIÓN Y FINANCIACIÓN'!B6/5</f>
        <v>0</v>
      </c>
    </row>
    <row r="9" spans="1:2" x14ac:dyDescent="0.2">
      <c r="A9" s="18" t="s">
        <v>84</v>
      </c>
      <c r="B9" s="9">
        <f>'PLAN INVERSIÓN Y FINANCIACIÓN'!B7/3</f>
        <v>0</v>
      </c>
    </row>
    <row r="10" spans="1:2" x14ac:dyDescent="0.2">
      <c r="A10" s="18" t="s">
        <v>85</v>
      </c>
      <c r="B10" s="9">
        <f>'PLAN INVERSIÓN Y FINANCIACIÓN'!B8/5</f>
        <v>0</v>
      </c>
    </row>
    <row r="11" spans="1:2" x14ac:dyDescent="0.2">
      <c r="A11" s="18" t="s">
        <v>8</v>
      </c>
      <c r="B11" s="9">
        <f>'PLAN INVERSIÓN Y FINANCIACIÓN'!B9/5</f>
        <v>0</v>
      </c>
    </row>
    <row r="12" spans="1:2" x14ac:dyDescent="0.2">
      <c r="A12" s="18" t="s">
        <v>90</v>
      </c>
      <c r="B12" s="9">
        <f>'PLAN INVERSIÓN Y FINANCIACIÓN'!B10/3</f>
        <v>0</v>
      </c>
    </row>
    <row r="13" spans="1:2" ht="13.5" thickBot="1" x14ac:dyDescent="0.25">
      <c r="A13" s="18" t="s">
        <v>50</v>
      </c>
      <c r="B13" s="9">
        <f>'PLAN INVERSIÓN Y FINANCIACIÓN'!B11/5</f>
        <v>0</v>
      </c>
    </row>
    <row r="14" spans="1:2" ht="13.5" thickBot="1" x14ac:dyDescent="0.25">
      <c r="A14" s="16" t="s">
        <v>80</v>
      </c>
      <c r="B14" s="12">
        <f>B2+B6</f>
        <v>0</v>
      </c>
    </row>
    <row r="15" spans="1:2" x14ac:dyDescent="0.2">
      <c r="A15" s="8"/>
    </row>
    <row r="16" spans="1:2" x14ac:dyDescent="0.2">
      <c r="A16" s="117" t="s">
        <v>180</v>
      </c>
    </row>
    <row r="17" spans="1:1" x14ac:dyDescent="0.2">
      <c r="A17" s="8"/>
    </row>
  </sheetData>
  <sheetProtection password="C346" sheet="1"/>
  <phoneticPr fontId="0" type="noConversion"/>
  <hyperlinks>
    <hyperlink ref="A16" location="ÍNDICE!A1" display="Volver a índice"/>
  </hyperlinks>
  <printOptions horizontalCentered="1"/>
  <pageMargins left="0.74803149606299213" right="0.74803149606299213" top="1.5748031496062993" bottom="0.98425196850393704" header="0.59055118110236227" footer="0.39370078740157483"/>
  <pageSetup paperSize="9" orientation="portrait" horizontalDpi="300" verticalDpi="300" r:id="rId1"/>
  <headerFooter alignWithMargins="0">
    <oddHeader>&amp;L&amp;G&amp;C&amp;"Arial,Negrita"CUADRO DE AMORTIZACIÓN DEL INMOVILIZADO&amp;R&amp;G</oddHeader>
    <oddFooter>&amp;L&amp;G &amp;8Cofinanciación POLCD 2007-2013&amp;R&amp;G</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
  <sheetViews>
    <sheetView showGridLines="0" zoomScaleNormal="100" workbookViewId="0"/>
  </sheetViews>
  <sheetFormatPr baseColWidth="10" defaultColWidth="11.42578125" defaultRowHeight="12.75" x14ac:dyDescent="0.2"/>
  <cols>
    <col min="1" max="1" width="36.7109375" customWidth="1"/>
    <col min="2" max="5" width="12.7109375" customWidth="1"/>
  </cols>
  <sheetData>
    <row r="1" spans="1:5" ht="13.5" thickBot="1" x14ac:dyDescent="0.25">
      <c r="A1" s="15" t="s">
        <v>5</v>
      </c>
      <c r="B1" s="86">
        <v>1</v>
      </c>
      <c r="C1" s="86">
        <v>2</v>
      </c>
      <c r="D1" s="86">
        <v>3</v>
      </c>
      <c r="E1" s="87">
        <v>4</v>
      </c>
    </row>
    <row r="2" spans="1:5" x14ac:dyDescent="0.2">
      <c r="A2" s="88" t="s">
        <v>43</v>
      </c>
      <c r="B2" s="81">
        <f>('PREVISIÓN INGRESOS Y GASTOS'!$B21+'PREVISIÓN INGRESOS Y GASTOS'!$B22+'PREVISIÓN INGRESOS Y GASTOS'!$B23)*'PREVISIÓN INGRESOS Y GASTOS'!$C36</f>
        <v>0</v>
      </c>
      <c r="C2" s="81">
        <f>('PREVISIÓN INGRESOS Y GASTOS'!$B24+'PREVISIÓN INGRESOS Y GASTOS'!$B25+'PREVISIÓN INGRESOS Y GASTOS'!$B26)*'PREVISIÓN INGRESOS Y GASTOS'!$C36</f>
        <v>0</v>
      </c>
      <c r="D2" s="81">
        <f>('PREVISIÓN INGRESOS Y GASTOS'!$B27+'PREVISIÓN INGRESOS Y GASTOS'!$B28+'PREVISIÓN INGRESOS Y GASTOS'!$B29)*'PREVISIÓN INGRESOS Y GASTOS'!$C36</f>
        <v>0</v>
      </c>
      <c r="E2" s="89">
        <f>('PREVISIÓN INGRESOS Y GASTOS'!$B30+'PREVISIÓN INGRESOS Y GASTOS'!$B31+'PREVISIÓN INGRESOS Y GASTOS'!$B32)*'PREVISIÓN INGRESOS Y GASTOS'!$C36</f>
        <v>0</v>
      </c>
    </row>
    <row r="3" spans="1:5" x14ac:dyDescent="0.2">
      <c r="A3" s="88" t="s">
        <v>22</v>
      </c>
      <c r="B3" s="81">
        <f>('PREVISIÓN INGRESOS Y GASTOS'!$C21+'PREVISIÓN INGRESOS Y GASTOS'!$C22+'PREVISIÓN INGRESOS Y GASTOS'!$C23)*'PREVISIÓN INGRESOS Y GASTOS'!$C37+(0.21*3*('PREVISIÓN INGRESOS Y GASTOS'!C2+'PREVISIÓN INGRESOS Y GASTOS'!C3+'PREVISIÓN INGRESOS Y GASTOS'!C4+'PREVISIÓN INGRESOS Y GASTOS'!C5+'PREVISIÓN INGRESOS Y GASTOS'!C7+'PREVISIÓN INGRESOS Y GASTOS'!C8+'PREVISIÓN INGRESOS Y GASTOS'!C9+'PREVISIÓN INGRESOS Y GASTOS'!C10))</f>
        <v>0</v>
      </c>
      <c r="C3" s="81">
        <f>('PREVISIÓN INGRESOS Y GASTOS'!$C24+'PREVISIÓN INGRESOS Y GASTOS'!$C25+'PREVISIÓN INGRESOS Y GASTOS'!$C26)*'PREVISIÓN INGRESOS Y GASTOS'!$C37+(0.21*3*('PREVISIÓN INGRESOS Y GASTOS'!C2+'PREVISIÓN INGRESOS Y GASTOS'!C3+'PREVISIÓN INGRESOS Y GASTOS'!C4+'PREVISIÓN INGRESOS Y GASTOS'!C5+'PREVISIÓN INGRESOS Y GASTOS'!C7+'PREVISIÓN INGRESOS Y GASTOS'!C8+'PREVISIÓN INGRESOS Y GASTOS'!C9+'PREVISIÓN INGRESOS Y GASTOS'!C10))</f>
        <v>0</v>
      </c>
      <c r="D3" s="81">
        <f>('PREVISIÓN INGRESOS Y GASTOS'!$C27+'PREVISIÓN INGRESOS Y GASTOS'!$C28+'PREVISIÓN INGRESOS Y GASTOS'!$C29)*'PREVISIÓN INGRESOS Y GASTOS'!$C37+(0.21*3*('PREVISIÓN INGRESOS Y GASTOS'!C2+'PREVISIÓN INGRESOS Y GASTOS'!C3+'PREVISIÓN INGRESOS Y GASTOS'!C4+'PREVISIÓN INGRESOS Y GASTOS'!C5+'PREVISIÓN INGRESOS Y GASTOS'!C7+'PREVISIÓN INGRESOS Y GASTOS'!C8+'PREVISIÓN INGRESOS Y GASTOS'!C9+'PREVISIÓN INGRESOS Y GASTOS'!C10))</f>
        <v>0</v>
      </c>
      <c r="E3" s="70">
        <f>('PREVISIÓN INGRESOS Y GASTOS'!$C30+'PREVISIÓN INGRESOS Y GASTOS'!$C31+'PREVISIÓN INGRESOS Y GASTOS'!$C32)*'PREVISIÓN INGRESOS Y GASTOS'!$C37+(0.21*3*('PREVISIÓN INGRESOS Y GASTOS'!C2+'PREVISIÓN INGRESOS Y GASTOS'!C3+'PREVISIÓN INGRESOS Y GASTOS'!C4+'PREVISIÓN INGRESOS Y GASTOS'!C5+'PREVISIÓN INGRESOS Y GASTOS'!C7+'PREVISIÓN INGRESOS Y GASTOS'!C8+'PREVISIÓN INGRESOS Y GASTOS'!C9+'PREVISIÓN INGRESOS Y GASTOS'!C10))</f>
        <v>0</v>
      </c>
    </row>
    <row r="4" spans="1:5" x14ac:dyDescent="0.2">
      <c r="A4" s="82" t="s">
        <v>44</v>
      </c>
      <c r="B4" s="81">
        <f>B2-B3</f>
        <v>0</v>
      </c>
      <c r="C4" s="81">
        <f>C2-C3</f>
        <v>0</v>
      </c>
      <c r="D4" s="81">
        <f>D2-D3</f>
        <v>0</v>
      </c>
      <c r="E4" s="70">
        <f>E2-E3</f>
        <v>0</v>
      </c>
    </row>
    <row r="5" spans="1:5" ht="13.5" thickBot="1" x14ac:dyDescent="0.25">
      <c r="A5" s="83" t="s">
        <v>4</v>
      </c>
      <c r="B5" s="84">
        <f>'PLAN INVERSIÓN Y FINANCIACIÓN'!B14</f>
        <v>0</v>
      </c>
      <c r="C5" s="84">
        <f>IF(B6&lt;0,-B6,0)</f>
        <v>0</v>
      </c>
      <c r="D5" s="84">
        <f>IF(C6&lt;0,-C6,0)</f>
        <v>0</v>
      </c>
      <c r="E5" s="85">
        <f>IF(D6&lt;0,-D6,0)</f>
        <v>0</v>
      </c>
    </row>
    <row r="6" spans="1:5" ht="13.5" thickBot="1" x14ac:dyDescent="0.25">
      <c r="A6" s="15" t="s">
        <v>45</v>
      </c>
      <c r="B6" s="13">
        <f>B4-B5</f>
        <v>0</v>
      </c>
      <c r="C6" s="13">
        <f>C4-C5</f>
        <v>0</v>
      </c>
      <c r="D6" s="13">
        <f>D4-D5</f>
        <v>0</v>
      </c>
      <c r="E6" s="12">
        <f>E4-E5</f>
        <v>0</v>
      </c>
    </row>
    <row r="8" spans="1:5" x14ac:dyDescent="0.2">
      <c r="A8" s="117" t="s">
        <v>180</v>
      </c>
    </row>
  </sheetData>
  <sheetProtection password="C346" sheet="1" objects="1" scenarios="1"/>
  <phoneticPr fontId="0" type="noConversion"/>
  <hyperlinks>
    <hyperlink ref="A8" location="ÍNDICE!A1" display="Volver a índice"/>
  </hyperlinks>
  <printOptions horizontalCentered="1"/>
  <pageMargins left="0.74803149606299213" right="0.74803149606299213" top="1.5748031496062993" bottom="0.98425196850393704" header="0.59055118110236227" footer="0.39370078740157483"/>
  <pageSetup paperSize="9" orientation="portrait" horizontalDpi="300" verticalDpi="300" r:id="rId1"/>
  <headerFooter alignWithMargins="0">
    <oddHeader>&amp;L&amp;G&amp;C&amp;"Arial,Negrita"LIQUIDACIONES DE IVA&amp;R&amp;G</oddHeader>
    <oddFooter>&amp;L&amp;G &amp;8Cofinanciación POLCD 2007-2013&amp;R&amp;G</oddFooter>
  </headerFooter>
  <ignoredErrors>
    <ignoredError sqref="B5:E5" formula="1"/>
  </ignoredError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5"/>
  <sheetViews>
    <sheetView workbookViewId="0"/>
  </sheetViews>
  <sheetFormatPr baseColWidth="10" defaultRowHeight="12.75" x14ac:dyDescent="0.2"/>
  <cols>
    <col min="1" max="1" width="51.28515625" style="24" bestFit="1" customWidth="1"/>
    <col min="2" max="2" width="24.7109375" style="24" customWidth="1"/>
    <col min="3" max="3" width="12.7109375" style="24" customWidth="1"/>
    <col min="4" max="16384" width="11.42578125" style="24"/>
  </cols>
  <sheetData>
    <row r="1" spans="1:2" ht="13.5" thickBot="1" x14ac:dyDescent="0.25">
      <c r="A1" s="52" t="s">
        <v>160</v>
      </c>
      <c r="B1" s="54" t="s">
        <v>109</v>
      </c>
    </row>
    <row r="2" spans="1:2" ht="13.5" thickBot="1" x14ac:dyDescent="0.25">
      <c r="A2" s="51" t="s">
        <v>172</v>
      </c>
      <c r="B2" s="20"/>
    </row>
    <row r="3" spans="1:2" ht="13.5" thickBot="1" x14ac:dyDescent="0.25">
      <c r="A3" s="24" t="s">
        <v>173</v>
      </c>
      <c r="B3" s="20"/>
    </row>
    <row r="4" spans="1:2" ht="13.5" thickBot="1" x14ac:dyDescent="0.25">
      <c r="A4" s="51" t="s">
        <v>169</v>
      </c>
      <c r="B4" s="20"/>
    </row>
    <row r="5" spans="1:2" ht="13.5" thickBot="1" x14ac:dyDescent="0.25">
      <c r="A5" s="51" t="s">
        <v>170</v>
      </c>
      <c r="B5" s="20"/>
    </row>
    <row r="6" spans="1:2" ht="13.5" thickBot="1" x14ac:dyDescent="0.25">
      <c r="A6" s="51" t="s">
        <v>174</v>
      </c>
      <c r="B6" s="20"/>
    </row>
    <row r="7" spans="1:2" ht="13.5" thickBot="1" x14ac:dyDescent="0.25">
      <c r="A7" s="51" t="s">
        <v>176</v>
      </c>
      <c r="B7" s="20"/>
    </row>
    <row r="8" spans="1:2" ht="13.5" thickBot="1" x14ac:dyDescent="0.25">
      <c r="A8" s="51" t="s">
        <v>12</v>
      </c>
      <c r="B8" s="20"/>
    </row>
    <row r="9" spans="1:2" ht="13.5" thickBot="1" x14ac:dyDescent="0.25">
      <c r="A9" s="51" t="s">
        <v>171</v>
      </c>
      <c r="B9" s="20"/>
    </row>
    <row r="10" spans="1:2" ht="13.5" thickBot="1" x14ac:dyDescent="0.25">
      <c r="A10" s="24" t="s">
        <v>56</v>
      </c>
      <c r="B10" s="20"/>
    </row>
    <row r="11" spans="1:2" ht="13.5" thickBot="1" x14ac:dyDescent="0.25">
      <c r="A11" s="51" t="s">
        <v>178</v>
      </c>
      <c r="B11" s="20"/>
    </row>
    <row r="12" spans="1:2" ht="13.5" thickBot="1" x14ac:dyDescent="0.25">
      <c r="A12" s="51" t="s">
        <v>179</v>
      </c>
      <c r="B12" s="20"/>
    </row>
    <row r="13" spans="1:2" ht="13.5" thickBot="1" x14ac:dyDescent="0.25">
      <c r="A13" s="51" t="s">
        <v>175</v>
      </c>
      <c r="B13" s="20"/>
    </row>
    <row r="14" spans="1:2" ht="13.5" thickBot="1" x14ac:dyDescent="0.25">
      <c r="A14" s="51" t="s">
        <v>177</v>
      </c>
      <c r="B14" s="20"/>
    </row>
    <row r="15" spans="1:2" x14ac:dyDescent="0.2">
      <c r="A15" s="53" t="s">
        <v>162</v>
      </c>
      <c r="B15" s="30">
        <f>SUM(B2:B14)</f>
        <v>0</v>
      </c>
    </row>
    <row r="16" spans="1:2" ht="15" x14ac:dyDescent="0.25">
      <c r="A16" s="26"/>
    </row>
    <row r="17" spans="1:3" ht="13.5" thickBot="1" x14ac:dyDescent="0.25">
      <c r="A17" s="52" t="s">
        <v>161</v>
      </c>
      <c r="B17" s="54" t="s">
        <v>109</v>
      </c>
    </row>
    <row r="18" spans="1:3" ht="13.5" thickBot="1" x14ac:dyDescent="0.25">
      <c r="A18" s="27" t="s">
        <v>164</v>
      </c>
      <c r="B18" s="22"/>
    </row>
    <row r="19" spans="1:3" ht="13.5" thickBot="1" x14ac:dyDescent="0.25">
      <c r="A19" s="24" t="s">
        <v>166</v>
      </c>
      <c r="B19" s="22"/>
    </row>
    <row r="20" spans="1:3" ht="13.5" thickBot="1" x14ac:dyDescent="0.25">
      <c r="A20" s="24" t="s">
        <v>165</v>
      </c>
      <c r="B20" s="22"/>
    </row>
    <row r="21" spans="1:3" ht="13.5" thickBot="1" x14ac:dyDescent="0.25">
      <c r="A21" s="27" t="s">
        <v>167</v>
      </c>
      <c r="B21" s="22"/>
    </row>
    <row r="22" spans="1:3" ht="13.5" thickBot="1" x14ac:dyDescent="0.25">
      <c r="A22" s="27" t="s">
        <v>168</v>
      </c>
      <c r="B22" s="22"/>
    </row>
    <row r="23" spans="1:3" x14ac:dyDescent="0.2">
      <c r="A23" s="53" t="s">
        <v>163</v>
      </c>
      <c r="B23" s="55">
        <f>SUM(B18:B22)</f>
        <v>0</v>
      </c>
    </row>
    <row r="24" spans="1:3" x14ac:dyDescent="0.2">
      <c r="A24" s="53"/>
      <c r="B24" s="30"/>
    </row>
    <row r="25" spans="1:3" x14ac:dyDescent="0.2">
      <c r="A25" s="53" t="s">
        <v>182</v>
      </c>
      <c r="B25" s="30">
        <f>IF(B15&gt;B23,(B15-B23),0)</f>
        <v>0</v>
      </c>
    </row>
    <row r="26" spans="1:3" x14ac:dyDescent="0.2">
      <c r="A26" s="28"/>
    </row>
    <row r="27" spans="1:3" x14ac:dyDescent="0.2">
      <c r="A27" s="116" t="s">
        <v>180</v>
      </c>
    </row>
    <row r="30" spans="1:3" x14ac:dyDescent="0.2">
      <c r="B30" s="27"/>
    </row>
    <row r="31" spans="1:3" x14ac:dyDescent="0.2">
      <c r="A31" s="27"/>
      <c r="B31" s="27"/>
      <c r="C31" s="27"/>
    </row>
    <row r="32" spans="1:3" x14ac:dyDescent="0.2">
      <c r="A32" s="27"/>
      <c r="B32" s="27"/>
      <c r="C32" s="27"/>
    </row>
    <row r="33" spans="1:3" x14ac:dyDescent="0.2">
      <c r="A33" s="27"/>
      <c r="B33" s="27"/>
      <c r="C33" s="27"/>
    </row>
    <row r="34" spans="1:3" x14ac:dyDescent="0.2">
      <c r="A34" s="27"/>
      <c r="B34" s="27"/>
      <c r="C34" s="27"/>
    </row>
    <row r="35" spans="1:3" x14ac:dyDescent="0.2">
      <c r="A35" s="27"/>
      <c r="B35" s="27"/>
      <c r="C35" s="27"/>
    </row>
  </sheetData>
  <sheetProtection password="C346" sheet="1" objects="1" scenarios="1"/>
  <phoneticPr fontId="12" type="noConversion"/>
  <dataValidations xWindow="597" yWindow="126" count="18">
    <dataValidation type="decimal" operator="greaterThanOrEqual" allowBlank="1" showInputMessage="1" showErrorMessage="1" error="Este valor debe ser positivo" prompt="Importe mensual destinado a cubrir posibles gastos no previstos: reparaciones, recambios urgencias, etc. IVA incluido." sqref="B14">
      <formula1>0</formula1>
    </dataValidation>
    <dataValidation type="decimal" operator="greaterThanOrEqual" allowBlank="1" showInputMessage="1" showErrorMessage="1" error="Este valor debe ser positivo" prompt="Importe mensual destinado a pago de préstamos personales, créditos de consumo, saldos aplazados de tarjetas de crédito, etc. IVA incluido." sqref="B3">
      <formula1>0</formula1>
    </dataValidation>
    <dataValidation type="decimal" operator="greaterThanOrEqual" allowBlank="1" showInputMessage="1" showErrorMessage="1" error="Este valor debe ser positivo" prompt="Importe mensual destinado al pago de colegios, universidades, cursos, material escolar, etc. IVA incluido." sqref="B4">
      <formula1>0</formula1>
    </dataValidation>
    <dataValidation type="decimal" operator="greaterThanOrEqual" allowBlank="1" showInputMessage="1" showErrorMessage="1" error="Este valor debe ser positivo" prompt="Importe mensual destinado al pago de la vivienda: alquiler, hipoteca, gastos de comunidad, párquing, etc. IVA incluido." sqref="B2">
      <formula1>0</formula1>
    </dataValidation>
    <dataValidation type="decimal" operator="greaterThanOrEqual" allowBlank="1" showInputMessage="1" showErrorMessage="1" error="Este valor debe ser positivo" prompt="Importe mensual destinado al pago de gastos médicos: mutuas privadas, medicamentos, etc. IVA incluido." sqref="B5">
      <formula1>0</formula1>
    </dataValidation>
    <dataValidation type="decimal" operator="greaterThanOrEqual" allowBlank="1" showInputMessage="1" showErrorMessage="1" error="Este valor debe ser positivo" prompt="Importe mensual destinado al pago de gastos de transporte: auutobús, tren, metro, gasolina, etc. IVA incluido." sqref="B6">
      <formula1>0</formula1>
    </dataValidation>
    <dataValidation type="decimal" operator="greaterThanOrEqual" allowBlank="1" showInputMessage="1" showErrorMessage="1" error="Este valor debe ser positivo" prompt="Importe mensual destinado a la compra de alimentos, productos de higiene y limpieza, etc. IVA incluido." sqref="B7">
      <formula1>0</formula1>
    </dataValidation>
    <dataValidation type="decimal" operator="greaterThanOrEqual" allowBlank="1" showInputMessage="1" showErrorMessage="1" error="Este valor debe ser positivo" prompt="Importe mensual destinado al pago de primas de seguro: de la vivienda, del automóvil, de planes de jubilación, etc. IVA incluido." sqref="B8">
      <formula1>0</formula1>
    </dataValidation>
    <dataValidation type="decimal" operator="greaterThanOrEqual" allowBlank="1" showInputMessage="1" showErrorMessage="1" error="Este valor debe ser positivo" prompt="Importe mensual destinado al pago de tasas e impuestos: IRPF, bienes inmuebles, circulación, etc. IVA incluido." sqref="B9">
      <formula1>0</formula1>
    </dataValidation>
    <dataValidation type="decimal" operator="greaterThanOrEqual" allowBlank="1" showInputMessage="1" showErrorMessage="1" error="Este valor debe ser positivo" prompt="Importe mensual destinado al consulmo de agua, electricidad, gas, teléfono, internet, etc. IVA incluido." sqref="B10">
      <formula1>0</formula1>
    </dataValidation>
    <dataValidation type="decimal" operator="greaterThanOrEqual" allowBlank="1" showInputMessage="1" showErrorMessage="1" error="Este valor debe ser positivo" prompt="Importe mensual destinado a la compra de ropa, complementos, ajuar doméstico, etc. IVA incluido." sqref="B11">
      <formula1>0</formula1>
    </dataValidation>
    <dataValidation type="decimal" operator="greaterThanOrEqual" allowBlank="1" showInputMessage="1" showErrorMessage="1" error="Este valor debe ser positivo" prompt="Importe mensual destinado a gastos de ocio: deportes, espectáculos, lectura, música, viajes, salidas fines de semana, etc. IVA incluido." sqref="B12">
      <formula1>0</formula1>
    </dataValidation>
    <dataValidation type="decimal" operator="greaterThanOrEqual" allowBlank="1" showInputMessage="1" showErrorMessage="1" error="Este valor debe ser positivo" prompt="Importe mensual destinado a cualquier otro gasto no especificado anteriormente. IVA incluido." sqref="B13">
      <formula1>0</formula1>
    </dataValidation>
    <dataValidation type="decimal" operator="greaterThanOrEqual" allowBlank="1" showInputMessage="1" showErrorMessage="1" error="Este valor debe ser positivo" prompt="Importe mensual procedente del trabajo de los miembros de la unidad familiar." sqref="B18">
      <formula1>0</formula1>
    </dataValidation>
    <dataValidation type="decimal" operator="greaterThanOrEqual" allowBlank="1" showInputMessage="1" showErrorMessage="1" error="Este valor debe ser positivo" prompt="Importe mensual procedente del rendimiento de inversiones familiares: alquileres, intereses, etc." sqref="B19">
      <formula1>0</formula1>
    </dataValidation>
    <dataValidation type="decimal" operator="greaterThanOrEqual" allowBlank="1" showInputMessage="1" showErrorMessage="1" error="Este valor debe ser positivo" prompt="Importe mensual procedente de prestaciones de las que son beneficiarios miembros de la unidad familiar: por desempleo, por jubilación, por discapacidad, por enfermedad, por separación o divorcio, etc." sqref="B20">
      <formula1>0</formula1>
    </dataValidation>
    <dataValidation type="decimal" operator="greaterThanOrEqual" allowBlank="1" showInputMessage="1" showErrorMessage="1" error="Este valor debe ser positivo" prompt="Importe mensual procedente de ayudas de familiares que no forman parte de la unidad familiar." sqref="B21">
      <formula1>0</formula1>
    </dataValidation>
    <dataValidation type="decimal" operator="greaterThanOrEqual" allowBlank="1" showInputMessage="1" showErrorMessage="1" error="Este valor debe ser positivo" prompt="Importe mensual procedente de cualquier otra fuente no especificada anteriormente." sqref="B22">
      <formula1>0</formula1>
    </dataValidation>
  </dataValidations>
  <hyperlinks>
    <hyperlink ref="A27" location="ÍNDICE!A1" display="Volver a índice"/>
  </hyperlinks>
  <printOptions horizontalCentered="1"/>
  <pageMargins left="0.74803149606299213" right="0.74803149606299213" top="1.5748031496062993" bottom="0.98425196850393704" header="0.59055118110236227" footer="0.39370078740157483"/>
  <pageSetup paperSize="9" scale="99" orientation="portrait" r:id="rId1"/>
  <headerFooter>
    <oddHeader>&amp;L&amp;G&amp;C&amp;"Arial,Negrita"ECONOMÍA PERSONAL Y FAMILIAR&amp;R&amp;G</oddHeader>
    <oddFooter>&amp;L&amp;G &amp;8Cofinanciación POLCD 2007-2013&amp;R&amp;G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7"/>
  <sheetViews>
    <sheetView zoomScaleNormal="100" workbookViewId="0"/>
  </sheetViews>
  <sheetFormatPr baseColWidth="10" defaultRowHeight="12.75" x14ac:dyDescent="0.2"/>
  <cols>
    <col min="1" max="1" width="51.28515625" style="24" bestFit="1" customWidth="1"/>
    <col min="2" max="2" width="24.7109375" style="24" customWidth="1"/>
    <col min="3" max="3" width="12.7109375" style="24" customWidth="1"/>
    <col min="4" max="16384" width="11.42578125" style="24"/>
  </cols>
  <sheetData>
    <row r="1" spans="1:2" ht="13.5" thickBot="1" x14ac:dyDescent="0.25">
      <c r="A1" s="52" t="s">
        <v>147</v>
      </c>
      <c r="B1" s="54" t="s">
        <v>109</v>
      </c>
    </row>
    <row r="2" spans="1:2" ht="13.5" thickBot="1" x14ac:dyDescent="0.25">
      <c r="A2" s="51" t="s">
        <v>187</v>
      </c>
      <c r="B2" s="20"/>
    </row>
    <row r="3" spans="1:2" ht="13.5" thickBot="1" x14ac:dyDescent="0.25">
      <c r="A3" s="51" t="s">
        <v>53</v>
      </c>
      <c r="B3" s="21"/>
    </row>
    <row r="4" spans="1:2" ht="13.5" thickBot="1" x14ac:dyDescent="0.25">
      <c r="A4" s="51" t="s">
        <v>6</v>
      </c>
      <c r="B4" s="21"/>
    </row>
    <row r="5" spans="1:2" ht="13.5" thickBot="1" x14ac:dyDescent="0.25">
      <c r="A5" s="51" t="s">
        <v>83</v>
      </c>
      <c r="B5" s="21"/>
    </row>
    <row r="6" spans="1:2" ht="13.5" thickBot="1" x14ac:dyDescent="0.25">
      <c r="A6" s="51" t="s">
        <v>7</v>
      </c>
      <c r="B6" s="21"/>
    </row>
    <row r="7" spans="1:2" ht="13.5" thickBot="1" x14ac:dyDescent="0.25">
      <c r="A7" s="51" t="s">
        <v>84</v>
      </c>
      <c r="B7" s="21"/>
    </row>
    <row r="8" spans="1:2" ht="13.5" thickBot="1" x14ac:dyDescent="0.25">
      <c r="A8" s="51" t="s">
        <v>85</v>
      </c>
      <c r="B8" s="21"/>
    </row>
    <row r="9" spans="1:2" ht="13.5" thickBot="1" x14ac:dyDescent="0.25">
      <c r="A9" s="51" t="s">
        <v>8</v>
      </c>
      <c r="B9" s="21"/>
    </row>
    <row r="10" spans="1:2" ht="13.5" thickBot="1" x14ac:dyDescent="0.25">
      <c r="A10" s="51" t="s">
        <v>90</v>
      </c>
      <c r="B10" s="21"/>
    </row>
    <row r="11" spans="1:2" ht="13.5" thickBot="1" x14ac:dyDescent="0.25">
      <c r="A11" s="51" t="s">
        <v>50</v>
      </c>
      <c r="B11" s="21"/>
    </row>
    <row r="12" spans="1:2" ht="13.5" thickBot="1" x14ac:dyDescent="0.25">
      <c r="A12" s="51" t="s">
        <v>55</v>
      </c>
      <c r="B12" s="21"/>
    </row>
    <row r="13" spans="1:2" ht="13.5" thickBot="1" x14ac:dyDescent="0.25">
      <c r="A13" s="51" t="s">
        <v>9</v>
      </c>
      <c r="B13" s="22"/>
    </row>
    <row r="14" spans="1:2" ht="13.5" thickBot="1" x14ac:dyDescent="0.25">
      <c r="A14" s="27" t="s">
        <v>82</v>
      </c>
      <c r="B14" s="119">
        <f>(B2+B3+B4+B5+B6+B7+B8+B9+B10+B11+B13-B20)*0.21</f>
        <v>0</v>
      </c>
    </row>
    <row r="15" spans="1:2" ht="13.5" thickBot="1" x14ac:dyDescent="0.25">
      <c r="A15" s="27" t="s">
        <v>183</v>
      </c>
      <c r="B15" s="22"/>
    </row>
    <row r="16" spans="1:2" x14ac:dyDescent="0.2">
      <c r="A16" s="53" t="s">
        <v>15</v>
      </c>
      <c r="B16" s="30">
        <f>SUM(B2:B15)</f>
        <v>0</v>
      </c>
    </row>
    <row r="17" spans="1:2" ht="15" x14ac:dyDescent="0.25">
      <c r="A17" s="26"/>
    </row>
    <row r="18" spans="1:2" ht="13.5" thickBot="1" x14ac:dyDescent="0.25">
      <c r="A18" s="52" t="s">
        <v>11</v>
      </c>
      <c r="B18" s="54" t="s">
        <v>109</v>
      </c>
    </row>
    <row r="19" spans="1:2" ht="13.5" thickBot="1" x14ac:dyDescent="0.25">
      <c r="A19" s="27" t="s">
        <v>74</v>
      </c>
      <c r="B19" s="22"/>
    </row>
    <row r="20" spans="1:2" ht="13.5" thickBot="1" x14ac:dyDescent="0.25">
      <c r="A20" s="27" t="s">
        <v>128</v>
      </c>
      <c r="B20" s="22"/>
    </row>
    <row r="21" spans="1:2" ht="13.5" thickBot="1" x14ac:dyDescent="0.25">
      <c r="A21" s="27" t="s">
        <v>86</v>
      </c>
      <c r="B21" s="29"/>
    </row>
    <row r="22" spans="1:2" ht="13.5" thickBot="1" x14ac:dyDescent="0.25">
      <c r="A22" s="27" t="s">
        <v>87</v>
      </c>
      <c r="B22" s="29"/>
    </row>
    <row r="23" spans="1:2" x14ac:dyDescent="0.2">
      <c r="A23" s="53" t="s">
        <v>188</v>
      </c>
      <c r="B23" s="30">
        <f>B19+B20+B22</f>
        <v>0</v>
      </c>
    </row>
    <row r="24" spans="1:2" ht="13.5" thickBot="1" x14ac:dyDescent="0.25">
      <c r="A24" s="27" t="s">
        <v>78</v>
      </c>
      <c r="B24" s="25">
        <f>B16-B23</f>
        <v>0</v>
      </c>
    </row>
    <row r="25" spans="1:2" ht="13.5" thickBot="1" x14ac:dyDescent="0.25">
      <c r="A25" s="27" t="s">
        <v>76</v>
      </c>
      <c r="B25" s="114"/>
    </row>
    <row r="26" spans="1:2" ht="13.5" thickBot="1" x14ac:dyDescent="0.25">
      <c r="A26" s="27" t="s">
        <v>77</v>
      </c>
      <c r="B26" s="56"/>
    </row>
    <row r="27" spans="1:2" x14ac:dyDescent="0.2">
      <c r="A27" s="53" t="s">
        <v>10</v>
      </c>
      <c r="B27" s="55">
        <f>B23+B24</f>
        <v>0</v>
      </c>
    </row>
    <row r="28" spans="1:2" x14ac:dyDescent="0.2">
      <c r="A28" s="28"/>
    </row>
    <row r="29" spans="1:2" x14ac:dyDescent="0.2">
      <c r="A29" s="116" t="s">
        <v>180</v>
      </c>
    </row>
    <row r="32" spans="1:2" x14ac:dyDescent="0.2">
      <c r="B32" s="27"/>
    </row>
    <row r="33" spans="1:3" x14ac:dyDescent="0.2">
      <c r="A33" s="27"/>
      <c r="B33" s="27"/>
      <c r="C33" s="27"/>
    </row>
    <row r="34" spans="1:3" x14ac:dyDescent="0.2">
      <c r="A34" s="27"/>
      <c r="B34" s="27"/>
      <c r="C34" s="27"/>
    </row>
    <row r="35" spans="1:3" x14ac:dyDescent="0.2">
      <c r="A35" s="27"/>
      <c r="B35" s="27"/>
      <c r="C35" s="27"/>
    </row>
    <row r="36" spans="1:3" x14ac:dyDescent="0.2">
      <c r="A36" s="27"/>
      <c r="B36" s="27"/>
      <c r="C36" s="27"/>
    </row>
    <row r="37" spans="1:3" x14ac:dyDescent="0.2">
      <c r="A37" s="27"/>
      <c r="B37" s="27"/>
      <c r="C37" s="27"/>
    </row>
  </sheetData>
  <sheetProtection password="C346" sheet="1" objects="1" scenarios="1"/>
  <phoneticPr fontId="0" type="noConversion"/>
  <dataValidations xWindow="569" yWindow="209" count="19">
    <dataValidation type="decimal" operator="lessThanOrEqual" allowBlank="1" showInputMessage="1" showErrorMessage="1" error="Este valor debe ser igual o inferior a la prestación de desempleo" prompt="Importe de la prestación de desempleo que se cobrará por anticipado para ser destinado a la financiación del plan de inversión. El resto de la prestación se destinará a cubrir las cotizaciones a la Seguridad Social." sqref="B22">
      <formula1>B21</formula1>
    </dataValidation>
    <dataValidation type="decimal" operator="greaterThanOrEqual" allowBlank="1" showInputMessage="1" showErrorMessage="1" error="Este número debe ser positivo" prompt="Porcentaje nominal anual al que se calcula el precio de la operación, según la fórmula del interés compuesto." sqref="B25">
      <formula1>0</formula1>
    </dataValidation>
    <dataValidation type="whole" allowBlank="1" showInputMessage="1" showErrorMessage="1" error="Este valor debe ser un número entero entre 1 y 120" prompt="Número de meses en los que se devolverá el capital del préstamo. Este valor debe ser un número entero entre 1 y 120." sqref="B26">
      <formula1>1</formula1>
      <formula2>120</formula2>
    </dataValidation>
    <dataValidation type="decimal" operator="greaterThanOrEqual" allowBlank="1" showInputMessage="1" showErrorMessage="1" error="Este valor debe ser positivo" prompt="Importe destinado a garantía del cumplimiento de una obligación, normalmente vinculado a un contrato de alquiler. Las fianzas y los depóritos no están sujetos a IVA.Importe sin IVA." sqref="B12">
      <formula1>0</formula1>
    </dataValidation>
    <dataValidation type="decimal" operator="greaterThanOrEqual" allowBlank="1" showInputMessage="1" showErrorMessage="1" error="Este valor debe ser positivo" prompt="Prestación contributiva por desempleo reconocida y pendiente de cobro. Debe ser supertior a tres mensualidades." sqref="B21">
      <formula1>0</formula1>
    </dataValidation>
    <dataValidation type="decimal" operator="greaterThanOrEqual" allowBlank="1" showInputMessage="1" showErrorMessage="1" error="Este valor debe ser positivo" prompt="Elementos materiales aportados por el/la emprendedor/a y su entorno para el inicio  de la actividad, que hayan sido incluidos en el plan de inversión." sqref="B20">
      <formula1>0</formula1>
    </dataValidation>
    <dataValidation type="decimal" operator="greaterThanOrEqual" allowBlank="1" showInputMessage="1" showErrorMessage="1" error="Este valor debe ser positivo" prompt="Importe destinado a la compra de mercancías, materias primas y materiales destinados a la venta o al proceso de producción o de prestación del servicio. Importe sin IVA. En caso de acctividad exenta de IVA, incluir el IVA en el importe." sqref="B13">
      <formula1>0</formula1>
    </dataValidation>
    <dataValidation type="decimal" operator="greaterThanOrEqual" allowBlank="1" showInputMessage="1" showErrorMessage="1" error="Este valor debe ser positivo" prompt="Importe destinado a cualquier otra inversión mateerial que no haya sido especificada con anterioridad. Importe sin IVA. En caso de actividad exenta, incluir el IVA en el importe." sqref="B11">
      <formula1>0</formula1>
    </dataValidation>
    <dataValidation type="decimal" operator="greaterThanOrEqual" allowBlank="1" showInputMessage="1" showErrorMessage="1" error="Este valor debe ser positivo" prompt="Importe destinado a la creación de la empresa y a la legalización de la actividad. Incluyendo todos los gastos de notaría, registros, impuestos, licencias, gestoría, etc. Importe sin IVA. En caso de actividad exenta de IVA, incluir el IVA en el importe." sqref="B2">
      <formula1>0</formula1>
    </dataValidation>
    <dataValidation type="decimal" operator="greaterThanOrEqual" allowBlank="1" showInputMessage="1" showErrorMessage="1" error="Este valor debe ser positivo" prompt="Importe destinado al traspaso de un local comercial, al canon de entrada de una franquicia, a marcas comerciales y a patentes. Importe sin IVA. En caso de actividad exenta de IVA, incluir el IVA en el importe." sqref="B3">
      <formula1>0</formula1>
    </dataValidation>
    <dataValidation type="decimal" operator="greaterThanOrEqual" allowBlank="1" showInputMessage="1" showErrorMessage="1" error="Este valor debe ser positivo" prompt="Importe destinado a licencias de software, a dominios de Internet, a la elaboración de aplicaciones informáticas y páginas web. Importe sin IVA. En caso de actividad exenta de IVA, incluir el IVA en el importe." sqref="B4">
      <formula1>0</formula1>
    </dataValidation>
    <dataValidation type="decimal" operator="greaterThanOrEqual" allowBlank="1" showInputMessage="1" showErrorMessage="1" error="Este valor debe ser positivo" prompt="Importe destinado a conjuntos de elementos técnicos que quedan ligados definitivamente para su funcionamiento: instalaciones eléctrica, calefacción, reformas local. Importe sin IVA. En caso de actividad exenta de IVA, incluir el IVA en el importe." sqref="B5">
      <formula1>0</formula1>
    </dataValidation>
    <dataValidation type="decimal" operator="greaterThanOrEqual" allowBlank="1" showInputMessage="1" showErrorMessage="1" error="Este valor debe ser positivo" prompt="Importe destinado a grandes elementos fijos que intervienen en el proceso de producción o de prestación del servicio. Importe sin IVA. En caso de actividad exenta de IVA, incluir el IVA en el importe." sqref="B6">
      <formula1>0</formula1>
    </dataValidation>
    <dataValidation type="decimal" operator="greaterThanOrEqual" allowBlank="1" showInputMessage="1" showErrorMessage="1" error="Este valor debe ser positivo" prompt="Importe destinado a pequeños elementos móviles que intervienen en el proceso de producción o de prestación del servicio. Importe sin IVA. En caso de actividad exenta de IVA, incluir el IVA en el importe." sqref="B7">
      <formula1>0</formula1>
    </dataValidation>
    <dataValidation type="decimal" operator="greaterThanOrEqual" allowBlank="1" showInputMessage="1" showErrorMessage="1" error="Este valor debe ser positivo" prompt="Importe destinado a elementos que no están vinculados al proceso de producción o de prestación del servicio: muebles, archivo, fotocopiadora, decoración. Importe sin IVA. En caso de actividad exenta de IVA, incluir el IVA en el importe." sqref="B8">
      <formula1>0</formula1>
    </dataValidation>
    <dataValidation type="decimal" operator="greaterThanOrEqual" allowBlank="1" showInputMessage="1" showErrorMessage="1" error="Este valor debe ser positivo" prompt="Importe destinado a vehículos para el trasporte de mercaderías, animales o personas. Importe sin IVA. En caso de actividad exenta ede IVA, incluir el IVA en el importe." sqref="B9">
      <formula1>0</formula1>
    </dataValidation>
    <dataValidation type="decimal" operator="greaterThanOrEqual" allowBlank="1" showInputMessage="1" showErrorMessage="1" error="Este valor debe ser positivo" prompt="Importe destinado a ordenadores, impresoras y otros equipos informáticos. Importe sin IVA. En caso de actividad exenta, incluir el IVA en el importe." sqref="B10">
      <formula1>0</formula1>
    </dataValidation>
    <dataValidation type="decimal" operator="greaterThanOrEqual" allowBlank="1" showInputMessage="1" showErrorMessage="1" error="Este valor debe ser positivo" prompt="Aportaciones en metálico del/a emprendedor/a y su entorno para el inicio de la actividad." sqref="B19">
      <formula1>0</formula1>
    </dataValidation>
    <dataValidation type="decimal" operator="greaterThanOrEqual" allowBlank="1" showInputMessage="1" showErrorMessage="1" error="Este valor debe ser positivo" prompt="Importe en efectivo destinado a cubrir los pagos durante los primeros meses hasta que el negocio genere los recursos suficientes para hacerles frente" sqref="B15">
      <formula1>0</formula1>
    </dataValidation>
  </dataValidations>
  <hyperlinks>
    <hyperlink ref="A29" location="ÍNDICE!A1" display="Volver a índice"/>
  </hyperlinks>
  <printOptions horizontalCentered="1"/>
  <pageMargins left="0.74803149606299213" right="0.74803149606299213" top="1.5748031496062993" bottom="0.98425196850393704" header="0.59055118110236227" footer="0.39370078740157483"/>
  <pageSetup paperSize="9" scale="99" orientation="portrait" horizontalDpi="300" verticalDpi="300" r:id="rId1"/>
  <headerFooter alignWithMargins="0">
    <oddHeader>&amp;L&amp;G&amp;C&amp;"Arial,Negrita"PLAN DE INVERSIÓN Y FINANCIACIÓN&amp;R&amp;G</oddHeader>
    <oddFooter>&amp;L&amp;G &amp;8Cofinanciación POLCD 2007-2013&amp;R&amp;G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9"/>
  <sheetViews>
    <sheetView zoomScaleNormal="100" workbookViewId="0">
      <selection activeCell="C2" sqref="C2"/>
    </sheetView>
  </sheetViews>
  <sheetFormatPr baseColWidth="10" defaultRowHeight="12.75" x14ac:dyDescent="0.2"/>
  <cols>
    <col min="1" max="1" width="43.7109375" style="58" customWidth="1"/>
    <col min="2" max="3" width="24.7109375" style="58" customWidth="1"/>
    <col min="4" max="4" width="12.7109375" style="58" customWidth="1"/>
    <col min="5" max="16384" width="11.42578125" style="58"/>
  </cols>
  <sheetData>
    <row r="1" spans="1:4" ht="13.5" thickBot="1" x14ac:dyDescent="0.25">
      <c r="A1" s="52" t="s">
        <v>138</v>
      </c>
      <c r="B1" s="52"/>
      <c r="C1" s="54" t="s">
        <v>109</v>
      </c>
      <c r="D1" s="57"/>
    </row>
    <row r="2" spans="1:4" ht="13.5" thickBot="1" x14ac:dyDescent="0.25">
      <c r="A2" s="51" t="s">
        <v>99</v>
      </c>
      <c r="B2" s="51"/>
      <c r="C2" s="21"/>
    </row>
    <row r="3" spans="1:4" ht="13.5" thickBot="1" x14ac:dyDescent="0.25">
      <c r="A3" s="51" t="s">
        <v>13</v>
      </c>
      <c r="B3" s="51"/>
      <c r="C3" s="21"/>
    </row>
    <row r="4" spans="1:4" ht="13.5" thickBot="1" x14ac:dyDescent="0.25">
      <c r="A4" s="51" t="s">
        <v>31</v>
      </c>
      <c r="B4" s="51"/>
      <c r="C4" s="21"/>
    </row>
    <row r="5" spans="1:4" ht="13.5" thickBot="1" x14ac:dyDescent="0.25">
      <c r="A5" s="51" t="s">
        <v>14</v>
      </c>
      <c r="B5" s="51"/>
      <c r="C5" s="21"/>
    </row>
    <row r="6" spans="1:4" ht="13.5" thickBot="1" x14ac:dyDescent="0.25">
      <c r="A6" s="51" t="s">
        <v>12</v>
      </c>
      <c r="B6" s="51"/>
      <c r="C6" s="21"/>
    </row>
    <row r="7" spans="1:4" ht="13.5" thickBot="1" x14ac:dyDescent="0.25">
      <c r="A7" s="51" t="s">
        <v>100</v>
      </c>
      <c r="B7" s="51"/>
      <c r="C7" s="21"/>
    </row>
    <row r="8" spans="1:4" ht="13.5" thickBot="1" x14ac:dyDescent="0.25">
      <c r="A8" s="51" t="s">
        <v>49</v>
      </c>
      <c r="B8" s="51"/>
      <c r="C8" s="21"/>
    </row>
    <row r="9" spans="1:4" ht="13.5" thickBot="1" x14ac:dyDescent="0.25">
      <c r="A9" s="51" t="s">
        <v>56</v>
      </c>
      <c r="B9" s="51"/>
      <c r="C9" s="21"/>
    </row>
    <row r="10" spans="1:4" ht="13.5" thickBot="1" x14ac:dyDescent="0.25">
      <c r="A10" s="51" t="s">
        <v>101</v>
      </c>
      <c r="B10" s="51"/>
      <c r="C10" s="21"/>
    </row>
    <row r="11" spans="1:4" ht="13.5" thickBot="1" x14ac:dyDescent="0.25">
      <c r="A11" s="51" t="s">
        <v>48</v>
      </c>
      <c r="B11" s="51"/>
      <c r="C11" s="21"/>
    </row>
    <row r="12" spans="1:4" ht="13.5" thickBot="1" x14ac:dyDescent="0.25">
      <c r="A12" s="51" t="s">
        <v>95</v>
      </c>
      <c r="B12" s="51"/>
      <c r="C12" s="21"/>
      <c r="D12" s="57"/>
    </row>
    <row r="13" spans="1:4" ht="13.5" thickBot="1" x14ac:dyDescent="0.25">
      <c r="A13" s="51" t="s">
        <v>97</v>
      </c>
      <c r="B13" s="51"/>
      <c r="C13" s="21"/>
      <c r="D13" s="57"/>
    </row>
    <row r="14" spans="1:4" ht="13.5" thickBot="1" x14ac:dyDescent="0.25">
      <c r="A14" s="51" t="s">
        <v>96</v>
      </c>
      <c r="B14" s="51"/>
      <c r="C14" s="21"/>
      <c r="D14" s="57"/>
    </row>
    <row r="15" spans="1:4" x14ac:dyDescent="0.2">
      <c r="A15" s="51" t="s">
        <v>98</v>
      </c>
      <c r="B15" s="51"/>
      <c r="C15" s="25">
        <f>C14*0.32</f>
        <v>0</v>
      </c>
      <c r="D15" s="57"/>
    </row>
    <row r="16" spans="1:4" x14ac:dyDescent="0.2">
      <c r="A16" s="27" t="s">
        <v>33</v>
      </c>
      <c r="B16" s="27"/>
      <c r="C16" s="25">
        <f>IF('PLAN INVERSIÓN Y FINANCIACIÓN'!B24=0,0,SUM(PRÉSTAMO!D2:D13)/12)</f>
        <v>0</v>
      </c>
    </row>
    <row r="17" spans="1:3" x14ac:dyDescent="0.2">
      <c r="A17" s="27" t="s">
        <v>102</v>
      </c>
      <c r="B17" s="27"/>
      <c r="C17" s="25">
        <f>AMORTIZACIÓN!B14/12</f>
        <v>0</v>
      </c>
    </row>
    <row r="18" spans="1:3" x14ac:dyDescent="0.2">
      <c r="A18" s="53" t="s">
        <v>103</v>
      </c>
      <c r="B18" s="53"/>
      <c r="C18" s="30">
        <f>SUM(C2:C17)+(C12+C14)*2/12</f>
        <v>0</v>
      </c>
    </row>
    <row r="19" spans="1:3" x14ac:dyDescent="0.2">
      <c r="A19" s="51"/>
      <c r="B19" s="51"/>
      <c r="C19" s="97"/>
    </row>
    <row r="20" spans="1:3" ht="13.5" thickBot="1" x14ac:dyDescent="0.25">
      <c r="A20" s="52" t="s">
        <v>139</v>
      </c>
      <c r="B20" s="98" t="s">
        <v>140</v>
      </c>
      <c r="C20" s="98" t="s">
        <v>141</v>
      </c>
    </row>
    <row r="21" spans="1:3" ht="13.5" thickBot="1" x14ac:dyDescent="0.25">
      <c r="A21" s="51" t="s">
        <v>61</v>
      </c>
      <c r="B21" s="21"/>
      <c r="C21" s="21"/>
    </row>
    <row r="22" spans="1:3" ht="13.5" thickBot="1" x14ac:dyDescent="0.25">
      <c r="A22" s="51" t="s">
        <v>62</v>
      </c>
      <c r="B22" s="21"/>
      <c r="C22" s="21"/>
    </row>
    <row r="23" spans="1:3" ht="13.5" thickBot="1" x14ac:dyDescent="0.25">
      <c r="A23" s="51" t="s">
        <v>63</v>
      </c>
      <c r="B23" s="21"/>
      <c r="C23" s="21"/>
    </row>
    <row r="24" spans="1:3" ht="13.5" thickBot="1" x14ac:dyDescent="0.25">
      <c r="A24" s="51" t="s">
        <v>64</v>
      </c>
      <c r="B24" s="21"/>
      <c r="C24" s="21"/>
    </row>
    <row r="25" spans="1:3" ht="13.5" thickBot="1" x14ac:dyDescent="0.25">
      <c r="A25" s="51" t="s">
        <v>65</v>
      </c>
      <c r="B25" s="21"/>
      <c r="C25" s="21"/>
    </row>
    <row r="26" spans="1:3" ht="13.5" thickBot="1" x14ac:dyDescent="0.25">
      <c r="A26" s="51" t="s">
        <v>66</v>
      </c>
      <c r="B26" s="21"/>
      <c r="C26" s="21"/>
    </row>
    <row r="27" spans="1:3" ht="13.5" thickBot="1" x14ac:dyDescent="0.25">
      <c r="A27" s="51" t="s">
        <v>67</v>
      </c>
      <c r="B27" s="21"/>
      <c r="C27" s="21"/>
    </row>
    <row r="28" spans="1:3" ht="13.5" thickBot="1" x14ac:dyDescent="0.25">
      <c r="A28" s="51" t="s">
        <v>68</v>
      </c>
      <c r="B28" s="21"/>
      <c r="C28" s="21"/>
    </row>
    <row r="29" spans="1:3" ht="13.5" thickBot="1" x14ac:dyDescent="0.25">
      <c r="A29" s="51" t="s">
        <v>69</v>
      </c>
      <c r="B29" s="21"/>
      <c r="C29" s="21"/>
    </row>
    <row r="30" spans="1:3" ht="13.5" thickBot="1" x14ac:dyDescent="0.25">
      <c r="A30" s="51" t="s">
        <v>70</v>
      </c>
      <c r="B30" s="21"/>
      <c r="C30" s="21"/>
    </row>
    <row r="31" spans="1:3" ht="13.5" thickBot="1" x14ac:dyDescent="0.25">
      <c r="A31" s="27" t="s">
        <v>71</v>
      </c>
      <c r="B31" s="21"/>
      <c r="C31" s="21"/>
    </row>
    <row r="32" spans="1:3" ht="13.5" thickBot="1" x14ac:dyDescent="0.25">
      <c r="A32" s="27" t="s">
        <v>72</v>
      </c>
      <c r="B32" s="21"/>
      <c r="C32" s="21"/>
    </row>
    <row r="33" spans="1:3" x14ac:dyDescent="0.2">
      <c r="A33" s="53" t="s">
        <v>73</v>
      </c>
      <c r="B33" s="30">
        <f>SUM(B21:B32)</f>
        <v>0</v>
      </c>
      <c r="C33" s="30">
        <f>SUM(C21:C32)</f>
        <v>0</v>
      </c>
    </row>
    <row r="34" spans="1:3" x14ac:dyDescent="0.2">
      <c r="A34" s="51"/>
      <c r="B34" s="51"/>
      <c r="C34" s="28"/>
    </row>
    <row r="35" spans="1:3" ht="13.5" thickBot="1" x14ac:dyDescent="0.25">
      <c r="A35" s="52" t="s">
        <v>104</v>
      </c>
      <c r="B35" s="98"/>
      <c r="C35" s="99" t="s">
        <v>109</v>
      </c>
    </row>
    <row r="36" spans="1:3" ht="13.5" thickBot="1" x14ac:dyDescent="0.25">
      <c r="A36" s="27" t="s">
        <v>58</v>
      </c>
      <c r="B36" s="28"/>
      <c r="C36" s="115">
        <v>0.21</v>
      </c>
    </row>
    <row r="37" spans="1:3" ht="13.5" thickBot="1" x14ac:dyDescent="0.25">
      <c r="A37" s="27" t="s">
        <v>57</v>
      </c>
      <c r="B37" s="28"/>
      <c r="C37" s="115">
        <v>0.21</v>
      </c>
    </row>
    <row r="38" spans="1:3" ht="13.5" thickBot="1" x14ac:dyDescent="0.25">
      <c r="A38" s="27" t="s">
        <v>105</v>
      </c>
      <c r="B38" s="28"/>
      <c r="C38" s="56"/>
    </row>
    <row r="39" spans="1:3" ht="13.5" thickBot="1" x14ac:dyDescent="0.25">
      <c r="A39" s="27" t="s">
        <v>106</v>
      </c>
      <c r="B39" s="28"/>
      <c r="C39" s="56"/>
    </row>
    <row r="40" spans="1:3" x14ac:dyDescent="0.2">
      <c r="A40" s="27"/>
      <c r="B40" s="28"/>
      <c r="C40" s="28"/>
    </row>
    <row r="41" spans="1:3" ht="13.5" thickBot="1" x14ac:dyDescent="0.25">
      <c r="A41" s="52" t="s">
        <v>145</v>
      </c>
      <c r="C41" s="99" t="s">
        <v>109</v>
      </c>
    </row>
    <row r="42" spans="1:3" ht="13.5" thickBot="1" x14ac:dyDescent="0.25">
      <c r="A42" s="27" t="s">
        <v>75</v>
      </c>
      <c r="C42" s="23"/>
    </row>
    <row r="43" spans="1:3" ht="13.5" thickBot="1" x14ac:dyDescent="0.25">
      <c r="A43" s="27" t="s">
        <v>81</v>
      </c>
      <c r="C43" s="56"/>
    </row>
    <row r="44" spans="1:3" x14ac:dyDescent="0.2">
      <c r="A44" s="59"/>
      <c r="B44" s="60"/>
      <c r="C44" s="60"/>
    </row>
    <row r="45" spans="1:3" x14ac:dyDescent="0.2">
      <c r="A45" s="116" t="s">
        <v>180</v>
      </c>
      <c r="B45" s="60"/>
      <c r="C45" s="60"/>
    </row>
    <row r="46" spans="1:3" x14ac:dyDescent="0.2">
      <c r="A46" s="116"/>
      <c r="B46" s="60"/>
      <c r="C46" s="60"/>
    </row>
    <row r="47" spans="1:3" hidden="1" x14ac:dyDescent="0.2">
      <c r="A47" s="60" t="s">
        <v>107</v>
      </c>
      <c r="B47" s="60"/>
      <c r="C47" s="60"/>
    </row>
    <row r="48" spans="1:3" hidden="1" x14ac:dyDescent="0.2">
      <c r="A48" s="61">
        <v>0.21</v>
      </c>
      <c r="B48" s="60"/>
      <c r="C48" s="60"/>
    </row>
    <row r="49" spans="1:3" hidden="1" x14ac:dyDescent="0.2">
      <c r="A49" s="61">
        <v>0.1</v>
      </c>
      <c r="B49" s="60"/>
      <c r="C49" s="60"/>
    </row>
    <row r="50" spans="1:3" hidden="1" x14ac:dyDescent="0.2">
      <c r="A50" s="61">
        <v>0.04</v>
      </c>
      <c r="B50" s="60"/>
      <c r="C50" s="60"/>
    </row>
    <row r="51" spans="1:3" hidden="1" x14ac:dyDescent="0.2">
      <c r="A51" s="61">
        <v>0</v>
      </c>
      <c r="B51" s="60"/>
      <c r="C51" s="60"/>
    </row>
    <row r="52" spans="1:3" hidden="1" x14ac:dyDescent="0.2">
      <c r="A52" s="62"/>
      <c r="B52" s="60"/>
      <c r="C52" s="60"/>
    </row>
    <row r="53" spans="1:3" hidden="1" x14ac:dyDescent="0.2">
      <c r="A53" s="62" t="s">
        <v>108</v>
      </c>
      <c r="B53" s="60"/>
      <c r="C53" s="60"/>
    </row>
    <row r="54" spans="1:3" hidden="1" x14ac:dyDescent="0.2">
      <c r="A54" s="63">
        <v>0</v>
      </c>
      <c r="B54" s="60"/>
      <c r="C54" s="60"/>
    </row>
    <row r="55" spans="1:3" hidden="1" x14ac:dyDescent="0.2">
      <c r="A55" s="63">
        <v>1</v>
      </c>
      <c r="B55" s="60"/>
      <c r="C55" s="60"/>
    </row>
    <row r="56" spans="1:3" hidden="1" x14ac:dyDescent="0.2">
      <c r="A56" s="63">
        <v>2</v>
      </c>
      <c r="B56" s="60"/>
    </row>
    <row r="57" spans="1:3" hidden="1" x14ac:dyDescent="0.2"/>
    <row r="58" spans="1:3" hidden="1" x14ac:dyDescent="0.2">
      <c r="A58" s="60" t="s">
        <v>181</v>
      </c>
    </row>
    <row r="59" spans="1:3" hidden="1" x14ac:dyDescent="0.2">
      <c r="A59" s="118">
        <f>'ECONOMÍA FAMILIAR'!B25</f>
        <v>0</v>
      </c>
    </row>
  </sheetData>
  <sheetProtection password="C346" sheet="1" objects="1" scenarios="1"/>
  <phoneticPr fontId="0" type="noConversion"/>
  <dataValidations xWindow="690" yWindow="208" count="21">
    <dataValidation type="list" operator="greaterThanOrEqual" allowBlank="1" showInputMessage="1" showErrorMessage="1" prompt="Seleecciona el tipo impositivo del IVA aplicable a las compras." sqref="C37">
      <formula1>A48:A51</formula1>
    </dataValidation>
    <dataValidation type="whole" operator="greaterThanOrEqual" allowBlank="1" showInputMessage="1" showErrorMessage="1" error="Este valor debe ser un número entero mayor o igual que 1" prompt="Número de mes en el que se cobrará la subvención concedida. Este valor debe ser un número entero mayor o igual que 1." sqref="C43">
      <formula1>1</formula1>
    </dataValidation>
    <dataValidation type="decimal" operator="greaterThanOrEqual" allowBlank="1" showInputMessage="1" showErrorMessage="1" error="Este valor debe ser positivo" prompt="Importes concedidos a fondo perdido por administraciones públicas para el inicio de la actividad." sqref="C42">
      <formula1>0</formula1>
    </dataValidation>
    <dataValidation type="list" allowBlank="1" showInputMessage="1" showErrorMessage="1" prompt="Número de meses de crédito concedido por los proveedores para el pago de las compras._x000a_0 = Contado_x000a_1 = 30 días_x000a_2 = 60 días" sqref="C39">
      <formula1>$A$54:$A$56</formula1>
    </dataValidation>
    <dataValidation type="list" operator="greaterThanOrEqual" allowBlank="1" showInputMessage="1" showErrorMessage="1" prompt="Seleccciona el tipo impositivo del IVA aplicable a las ventas." sqref="C36">
      <formula1>$A$48:$A$51</formula1>
    </dataValidation>
    <dataValidation type="decimal" operator="greaterThanOrEqual" allowBlank="1" showInputMessage="1" showErrorMessage="1" error="Este valor debe ser positivo" prompt="Cuotas mensuales de cotización de la Seguridad Social en el régimen especial de los trabajadores autónomos." sqref="C13">
      <formula1>0</formula1>
    </dataValidation>
    <dataValidation type="decimal" operator="greaterThanOrEqual" allowBlank="1" showInputMessage="1" showErrorMessage="1" error="Este valor debe ser mayor al salario necesario calculado en la Hoja Economía Familiar" prompt="Salario bruto mensual de todos los trabajadores sujetos a cotización a la Seguridad Social en el régimen especial de los trabajadores autónomos, calculado en 14 pagas. El salario debe ser suficiente para cubrir los gastos de la economía familiar." sqref="C12">
      <formula1>A59</formula1>
    </dataValidation>
    <dataValidation type="decimal" operator="greaterThanOrEqual" allowBlank="1" showInputMessage="1" showErrorMessage="1" error="Este valor debe ser positivo" prompt="Salario bruto mensual de todos los trabajadores sujetos a cotización a la Seguridad Social en el régimen general, calculado en 14 pagas." sqref="C14">
      <formula1>0</formula1>
    </dataValidation>
    <dataValidation type="decimal" operator="greaterThanOrEqual" allowBlank="1" showInputMessage="1" showErrorMessage="1" error="Este valor debe ser positivo" prompt="Importe destinado mensualmente a servicios prestados por profesionales como economistas, abogados, agentes, intermediarios, etc. Importe sin IVA. En caso de actividad exenta de IVA, incluir el IVA en el importe." sqref="C4">
      <formula1>0</formula1>
    </dataValidation>
    <dataValidation type="decimal" operator="greaterThanOrEqual" allowBlank="1" showInputMessage="1" showErrorMessage="1" error="Este valor debe ser positivo" prompt="Importe destinado mensualmente a servicios de promoción de la marca, productos y servicios de la empresa: anuncios, relaciones públicas, ferias. Importe sin IVA. En caso de actividad exenta de IVA, incluir el IVA en el importe." sqref="C8">
      <formula1>0</formula1>
    </dataValidation>
    <dataValidation type="decimal" operator="greaterThanOrEqual" allowBlank="1" showInputMessage="1" showErrorMessage="1" error="Este valor debe ser positivo" prompt="Importe destinado mensualmente al transporte de personas, animales, materiales, mercaderías y documentos: combustible, transporte público, mensajería. Importe sin IVA. En caso de actividad exenta de IVA, incluir el IVA en el importe." sqref="C5">
      <formula1>0</formula1>
    </dataValidation>
    <dataValidation type="decimal" operator="greaterThanOrEqual" allowBlank="1" showInputMessage="1" showErrorMessage="1" error="Este valor debe ser positivo" prompt="Importe destinado mensualmente al pago de impuestos y tasas para el desarrollo de la actividad de la empresa: residuos, circulación. Las tasas e impuestos no están sujetas a IVA." sqref="C11">
      <formula1>0</formula1>
    </dataValidation>
    <dataValidation type="decimal" operator="greaterThanOrEqual" allowBlank="1" showInputMessage="1" showErrorMessage="1" error="Este valor debe ser positivo" prompt="Importe destinado mensualmente a la conservación, mantenimiento y limpieza del inmovilizado. Importe sin IVA. En caso de actividad exenta de IVA, incluir el IVA en el importe." sqref="C3">
      <formula1>0</formula1>
    </dataValidation>
    <dataValidation type="decimal" operator="greaterThanOrEqual" allowBlank="1" showInputMessage="1" showErrorMessage="1" error="Este valor debe ser positivo" prompt="Importe destinado mensualmente a otros productos o servicios, considerados como gastos generales y no especificados con anterioridad: material de oficina, dietas. Importe sin IVA. En caso de actividad exenta de IVA, incluir el IVA en el importe." sqref="C10">
      <formula1>0</formula1>
    </dataValidation>
    <dataValidation type="decimal" operator="greaterThanOrEqual" allowBlank="1" showInputMessage="1" showErrorMessage="1" error="Este valor debe ser positivo" prompt="Importe destinado mensualmente al abastecimiento de productos y servicios no almacenables: energía, agua, comunicaciones, etc. Importe sin IVA. En caso de actividad exenta de IVA, incluir el IVA en el importe." sqref="C9">
      <formula1>0</formula1>
    </dataValidation>
    <dataValidation type="decimal" operator="greaterThanOrEqual" allowBlank="1" showInputMessage="1" showErrorMessage="1" error="Este valor debe ser positivo" prompt="Importe destinado mensualmente al alquiler del local comercial u oficina y al derecho de uso de cualquier otro bien o derecho. Importe sin IVA. En caso de actividad exenta de IVA, incluir el IVA en el importe." sqref="C2">
      <formula1>0</formula1>
    </dataValidation>
    <dataValidation type="decimal" operator="greaterThanOrEqual" allowBlank="1" showInputMessage="1" showErrorMessage="1" error="Este valor debe ser positivo" prompt="Importe destinado mensualmente a pólizas de seguro para la cobertura de cualquier tipo de riesgo: accidentes, responsabilidad civil, local comercial, robo." sqref="C6">
      <formula1>0</formula1>
    </dataValidation>
    <dataValidation type="decimal" operator="greaterThanOrEqual" allowBlank="1" showInputMessage="1" showErrorMessage="1" error="Este valor debe ser positivo" prompt="Importe destinado mensualmente a servicios bancarios, comisiones  y gastos similares. No incluye los intereses. Importe sin IVA. En caso de actividad exenta de IVA, incluir el IVA en el importe." sqref="C7">
      <formula1>0</formula1>
    </dataValidation>
    <dataValidation type="list" allowBlank="1" showInputMessage="1" showErrorMessage="1" prompt="Número de meses de crédito concedido a los clientes para el cobro de las ventas. _x000a_0 = Contado_x000a_1 = 30 días_x000a_2 = 60 días" sqref="C38">
      <formula1>$A$54:$A$56</formula1>
    </dataValidation>
    <dataValidation type="decimal" operator="greaterThanOrEqual" allowBlank="1" showInputMessage="1" showErrorMessage="1" error="Este valor debe ser positivo" prompt="Importe de las compras mensuales de productos y servicios correspondientes al coste directo y variable de las ventas. Importe sin IVA." sqref="C21:C32">
      <formula1>0</formula1>
    </dataValidation>
    <dataValidation type="decimal" operator="greaterThanOrEqual" allowBlank="1" showInputMessage="1" showErrorMessage="1" error="Este valor debe ser positivo" prompt="Importe de las ventas mensuales de productos y servicios: cifra de negocio mensual. Importe sin IVA." sqref="B21:B32">
      <formula1>0</formula1>
    </dataValidation>
  </dataValidations>
  <hyperlinks>
    <hyperlink ref="A45" location="ÍNDICE!A1" display="Volver a índice"/>
  </hyperlinks>
  <printOptions horizontalCentered="1"/>
  <pageMargins left="0.74803149606299213" right="0.74803149606299213" top="1.5748031496062993" bottom="0.98425196850393704" header="0.59055118110236227" footer="0.39370078740157483"/>
  <pageSetup paperSize="9" scale="83" orientation="portrait" horizontalDpi="300" verticalDpi="300" r:id="rId1"/>
  <headerFooter alignWithMargins="0">
    <oddHeader>&amp;L&amp;G&amp;CPREVISIÓN DE INGRESOS Y GASTOS&amp;R&amp;G</oddHeader>
    <oddFooter>&amp;L&amp;G &amp;8Cofinanciación POLCD 2007-2013&amp;R&amp;G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5"/>
  <sheetViews>
    <sheetView showGridLines="0" zoomScaleNormal="100" workbookViewId="0"/>
  </sheetViews>
  <sheetFormatPr baseColWidth="10" defaultRowHeight="12.75" x14ac:dyDescent="0.2"/>
  <cols>
    <col min="1" max="1" width="48.7109375" style="5" customWidth="1"/>
    <col min="2" max="2" width="24.7109375" style="5" customWidth="1"/>
    <col min="3" max="16384" width="11.42578125" style="5"/>
  </cols>
  <sheetData>
    <row r="1" spans="1:2" ht="13.5" thickBot="1" x14ac:dyDescent="0.25">
      <c r="A1" s="40" t="s">
        <v>93</v>
      </c>
      <c r="B1" s="43"/>
    </row>
    <row r="2" spans="1:2" ht="13.5" thickBot="1" x14ac:dyDescent="0.25">
      <c r="A2" s="40" t="s">
        <v>89</v>
      </c>
      <c r="B2" s="45">
        <f>+B3+B7+B15</f>
        <v>0</v>
      </c>
    </row>
    <row r="3" spans="1:2" x14ac:dyDescent="0.2">
      <c r="A3" s="47" t="s">
        <v>51</v>
      </c>
      <c r="B3" s="48">
        <f>SUM(B4:B6)</f>
        <v>0</v>
      </c>
    </row>
    <row r="4" spans="1:2" x14ac:dyDescent="0.2">
      <c r="A4" s="41" t="s">
        <v>47</v>
      </c>
      <c r="B4" s="44">
        <f>'PLAN INVERSIÓN Y FINANCIACIÓN'!B2</f>
        <v>0</v>
      </c>
    </row>
    <row r="5" spans="1:2" x14ac:dyDescent="0.2">
      <c r="A5" s="41" t="s">
        <v>53</v>
      </c>
      <c r="B5" s="44">
        <f>'PLAN INVERSIÓN Y FINANCIACIÓN'!B3</f>
        <v>0</v>
      </c>
    </row>
    <row r="6" spans="1:2" x14ac:dyDescent="0.2">
      <c r="A6" s="41" t="s">
        <v>6</v>
      </c>
      <c r="B6" s="44">
        <f>'PLAN INVERSIÓN Y FINANCIACIÓN'!B4</f>
        <v>0</v>
      </c>
    </row>
    <row r="7" spans="1:2" x14ac:dyDescent="0.2">
      <c r="A7" s="49" t="s">
        <v>113</v>
      </c>
      <c r="B7" s="50">
        <f>SUM(B8:B14)</f>
        <v>0</v>
      </c>
    </row>
    <row r="8" spans="1:2" x14ac:dyDescent="0.2">
      <c r="A8" s="41" t="s">
        <v>83</v>
      </c>
      <c r="B8" s="44">
        <f>'PLAN INVERSIÓN Y FINANCIACIÓN'!B5</f>
        <v>0</v>
      </c>
    </row>
    <row r="9" spans="1:2" x14ac:dyDescent="0.2">
      <c r="A9" s="41" t="s">
        <v>7</v>
      </c>
      <c r="B9" s="44">
        <f>'PLAN INVERSIÓN Y FINANCIACIÓN'!B6</f>
        <v>0</v>
      </c>
    </row>
    <row r="10" spans="1:2" x14ac:dyDescent="0.2">
      <c r="A10" s="41" t="s">
        <v>84</v>
      </c>
      <c r="B10" s="44">
        <f>'PLAN INVERSIÓN Y FINANCIACIÓN'!B7</f>
        <v>0</v>
      </c>
    </row>
    <row r="11" spans="1:2" x14ac:dyDescent="0.2">
      <c r="A11" s="41" t="s">
        <v>85</v>
      </c>
      <c r="B11" s="44">
        <f>'PLAN INVERSIÓN Y FINANCIACIÓN'!B8</f>
        <v>0</v>
      </c>
    </row>
    <row r="12" spans="1:2" x14ac:dyDescent="0.2">
      <c r="A12" s="41" t="s">
        <v>8</v>
      </c>
      <c r="B12" s="44">
        <f>'PLAN INVERSIÓN Y FINANCIACIÓN'!B9</f>
        <v>0</v>
      </c>
    </row>
    <row r="13" spans="1:2" x14ac:dyDescent="0.2">
      <c r="A13" s="41" t="s">
        <v>90</v>
      </c>
      <c r="B13" s="44">
        <f>'PLAN INVERSIÓN Y FINANCIACIÓN'!B10</f>
        <v>0</v>
      </c>
    </row>
    <row r="14" spans="1:2" x14ac:dyDescent="0.2">
      <c r="A14" s="41" t="s">
        <v>52</v>
      </c>
      <c r="B14" s="44">
        <f>'PLAN INVERSIÓN Y FINANCIACIÓN'!B11</f>
        <v>0</v>
      </c>
    </row>
    <row r="15" spans="1:2" x14ac:dyDescent="0.2">
      <c r="A15" s="49" t="s">
        <v>184</v>
      </c>
      <c r="B15" s="50">
        <f>+B16</f>
        <v>0</v>
      </c>
    </row>
    <row r="16" spans="1:2" ht="13.5" thickBot="1" x14ac:dyDescent="0.25">
      <c r="A16" s="41" t="s">
        <v>55</v>
      </c>
      <c r="B16" s="44">
        <f>'PLAN INVERSIÓN Y FINANCIACIÓN'!B12</f>
        <v>0</v>
      </c>
    </row>
    <row r="17" spans="1:2" ht="13.5" thickBot="1" x14ac:dyDescent="0.25">
      <c r="A17" s="40" t="s">
        <v>91</v>
      </c>
      <c r="B17" s="45">
        <f>+B18+B20+B22</f>
        <v>0</v>
      </c>
    </row>
    <row r="18" spans="1:2" x14ac:dyDescent="0.2">
      <c r="A18" s="47" t="s">
        <v>9</v>
      </c>
      <c r="B18" s="48">
        <f>B19</f>
        <v>0</v>
      </c>
    </row>
    <row r="19" spans="1:2" x14ac:dyDescent="0.2">
      <c r="A19" s="41" t="s">
        <v>9</v>
      </c>
      <c r="B19" s="44">
        <f>'PLAN INVERSIÓN Y FINANCIACIÓN'!B13</f>
        <v>0</v>
      </c>
    </row>
    <row r="20" spans="1:2" x14ac:dyDescent="0.2">
      <c r="A20" s="49" t="s">
        <v>20</v>
      </c>
      <c r="B20" s="50">
        <f>B21</f>
        <v>0</v>
      </c>
    </row>
    <row r="21" spans="1:2" x14ac:dyDescent="0.2">
      <c r="A21" s="41" t="s">
        <v>22</v>
      </c>
      <c r="B21" s="44">
        <f>'PLAN INVERSIÓN Y FINANCIACIÓN'!B14</f>
        <v>0</v>
      </c>
    </row>
    <row r="22" spans="1:2" x14ac:dyDescent="0.2">
      <c r="A22" s="49" t="s">
        <v>92</v>
      </c>
      <c r="B22" s="50">
        <f>B23</f>
        <v>0</v>
      </c>
    </row>
    <row r="23" spans="1:2" ht="13.5" thickBot="1" x14ac:dyDescent="0.25">
      <c r="A23" s="41" t="s">
        <v>92</v>
      </c>
      <c r="B23" s="44">
        <f>'PLAN INVERSIÓN Y FINANCIACIÓN'!B15</f>
        <v>0</v>
      </c>
    </row>
    <row r="24" spans="1:2" ht="13.5" thickBot="1" x14ac:dyDescent="0.25">
      <c r="A24" s="40" t="s">
        <v>23</v>
      </c>
      <c r="B24" s="45">
        <f>+B17+B2</f>
        <v>0</v>
      </c>
    </row>
    <row r="25" spans="1:2" ht="13.5" thickBot="1" x14ac:dyDescent="0.25">
      <c r="A25" s="42"/>
      <c r="B25" s="46"/>
    </row>
    <row r="26" spans="1:2" ht="13.5" thickBot="1" x14ac:dyDescent="0.25">
      <c r="A26" s="40" t="s">
        <v>94</v>
      </c>
      <c r="B26" s="43"/>
    </row>
    <row r="27" spans="1:2" ht="13.5" thickBot="1" x14ac:dyDescent="0.25">
      <c r="A27" s="40" t="s">
        <v>46</v>
      </c>
      <c r="B27" s="45">
        <f>SUM(B28:B30)</f>
        <v>0</v>
      </c>
    </row>
    <row r="28" spans="1:2" x14ac:dyDescent="0.2">
      <c r="A28" s="41" t="s">
        <v>146</v>
      </c>
      <c r="B28" s="44">
        <f>'PLAN INVERSIÓN Y FINANCIACIÓN'!B19</f>
        <v>0</v>
      </c>
    </row>
    <row r="29" spans="1:2" x14ac:dyDescent="0.2">
      <c r="A29" s="41" t="s">
        <v>144</v>
      </c>
      <c r="B29" s="44">
        <f>'PLAN INVERSIÓN Y FINANCIACIÓN'!B20</f>
        <v>0</v>
      </c>
    </row>
    <row r="30" spans="1:2" ht="13.5" thickBot="1" x14ac:dyDescent="0.25">
      <c r="A30" s="41" t="s">
        <v>59</v>
      </c>
      <c r="B30" s="44">
        <f>'PLAN INVERSIÓN Y FINANCIACIÓN'!B22</f>
        <v>0</v>
      </c>
    </row>
    <row r="31" spans="1:2" ht="13.5" thickBot="1" x14ac:dyDescent="0.25">
      <c r="A31" s="40" t="s">
        <v>24</v>
      </c>
      <c r="B31" s="45">
        <f>B32</f>
        <v>0</v>
      </c>
    </row>
    <row r="32" spans="1:2" ht="13.5" thickBot="1" x14ac:dyDescent="0.25">
      <c r="A32" s="41" t="s">
        <v>25</v>
      </c>
      <c r="B32" s="44">
        <f>'PLAN INVERSIÓN Y FINANCIACIÓN'!B24</f>
        <v>0</v>
      </c>
    </row>
    <row r="33" spans="1:2" ht="13.5" thickBot="1" x14ac:dyDescent="0.25">
      <c r="A33" s="15" t="s">
        <v>26</v>
      </c>
      <c r="B33" s="45">
        <f>B27+B31</f>
        <v>0</v>
      </c>
    </row>
    <row r="35" spans="1:2" x14ac:dyDescent="0.2">
      <c r="A35" s="117" t="s">
        <v>180</v>
      </c>
    </row>
  </sheetData>
  <sheetProtection password="C346" sheet="1"/>
  <phoneticPr fontId="0" type="noConversion"/>
  <hyperlinks>
    <hyperlink ref="A35" location="ÍNDICE!A1" display="Volver a índice"/>
  </hyperlinks>
  <printOptions horizontalCentered="1"/>
  <pageMargins left="0.74803149606299213" right="0.74803149606299213" top="1.5748031496062993" bottom="0.98425196850393704" header="0.59055118110236227" footer="0.39370078740157483"/>
  <pageSetup paperSize="9" orientation="portrait" horizontalDpi="300" verticalDpi="300" r:id="rId1"/>
  <headerFooter alignWithMargins="0">
    <oddHeader>&amp;L&amp;G&amp;C&amp;"Arial,Negrita"BALANCE DE SITUACIÓN INICIAL&amp;R&amp;G</oddHeader>
    <oddFooter>&amp;L&amp;G &amp;8Cofinanciación POLCD 2007-2013&amp;R&amp;G</oddFooter>
  </headerFooter>
  <ignoredErrors>
    <ignoredError sqref="B19 B21" 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showGridLines="0" zoomScaleNormal="100" workbookViewId="0"/>
  </sheetViews>
  <sheetFormatPr baseColWidth="10" defaultRowHeight="11.25" x14ac:dyDescent="0.2"/>
  <cols>
    <col min="1" max="1" width="60.7109375" style="80" customWidth="1"/>
    <col min="2" max="13" width="10.7109375" style="7" customWidth="1"/>
    <col min="14" max="16384" width="11.42578125" style="7"/>
  </cols>
  <sheetData>
    <row r="1" spans="1:13" ht="13.5" thickBot="1" x14ac:dyDescent="0.25">
      <c r="A1" s="90" t="s">
        <v>0</v>
      </c>
      <c r="B1" s="104">
        <v>1</v>
      </c>
      <c r="C1" s="104">
        <f>B1+1</f>
        <v>2</v>
      </c>
      <c r="D1" s="104">
        <f>C1+1</f>
        <v>3</v>
      </c>
      <c r="E1" s="104">
        <f t="shared" ref="E1:M1" si="0">D1+1</f>
        <v>4</v>
      </c>
      <c r="F1" s="104">
        <f t="shared" si="0"/>
        <v>5</v>
      </c>
      <c r="G1" s="104">
        <f t="shared" si="0"/>
        <v>6</v>
      </c>
      <c r="H1" s="104">
        <f t="shared" si="0"/>
        <v>7</v>
      </c>
      <c r="I1" s="104">
        <f t="shared" si="0"/>
        <v>8</v>
      </c>
      <c r="J1" s="104">
        <f t="shared" si="0"/>
        <v>9</v>
      </c>
      <c r="K1" s="104">
        <f t="shared" si="0"/>
        <v>10</v>
      </c>
      <c r="L1" s="104">
        <f t="shared" si="0"/>
        <v>11</v>
      </c>
      <c r="M1" s="105">
        <f t="shared" si="0"/>
        <v>12</v>
      </c>
    </row>
    <row r="2" spans="1:13" ht="13.5" thickBot="1" x14ac:dyDescent="0.25">
      <c r="A2" s="91" t="s">
        <v>2</v>
      </c>
      <c r="B2" s="92">
        <f>'PLAN INVERSIÓN Y FINANCIACIÓN'!B15</f>
        <v>0</v>
      </c>
      <c r="C2" s="92">
        <f>B28</f>
        <v>0</v>
      </c>
      <c r="D2" s="92">
        <f>C28</f>
        <v>0</v>
      </c>
      <c r="E2" s="92">
        <f t="shared" ref="E2:M2" si="1">D28</f>
        <v>0</v>
      </c>
      <c r="F2" s="92">
        <f t="shared" si="1"/>
        <v>0</v>
      </c>
      <c r="G2" s="92">
        <f t="shared" si="1"/>
        <v>0</v>
      </c>
      <c r="H2" s="92">
        <f t="shared" si="1"/>
        <v>0</v>
      </c>
      <c r="I2" s="92">
        <f t="shared" si="1"/>
        <v>0</v>
      </c>
      <c r="J2" s="92">
        <f t="shared" si="1"/>
        <v>0</v>
      </c>
      <c r="K2" s="92">
        <f t="shared" si="1"/>
        <v>0</v>
      </c>
      <c r="L2" s="92">
        <f t="shared" si="1"/>
        <v>0</v>
      </c>
      <c r="M2" s="93">
        <f t="shared" si="1"/>
        <v>0</v>
      </c>
    </row>
    <row r="3" spans="1:13" ht="12.75" x14ac:dyDescent="0.2">
      <c r="A3" s="94" t="s">
        <v>37</v>
      </c>
      <c r="B3" s="106"/>
      <c r="C3" s="106"/>
      <c r="D3" s="106"/>
      <c r="E3" s="106"/>
      <c r="F3" s="106"/>
      <c r="G3" s="106"/>
      <c r="H3" s="106"/>
      <c r="I3" s="106"/>
      <c r="J3" s="106"/>
      <c r="K3" s="106"/>
      <c r="L3" s="106"/>
      <c r="M3" s="107"/>
    </row>
    <row r="4" spans="1:13" ht="12.75" x14ac:dyDescent="0.2">
      <c r="A4" s="95" t="s">
        <v>110</v>
      </c>
      <c r="B4" s="108">
        <f>IF('PREVISIÓN INGRESOS Y GASTOS'!$C$38=0,'PREVISIÓN INGRESOS Y GASTOS'!B21*(1+'PREVISIÓN INGRESOS Y GASTOS'!$C$36),0)</f>
        <v>0</v>
      </c>
      <c r="C4" s="108">
        <f>IF('PREVISIÓN INGRESOS Y GASTOS'!$C$38=0,'PREVISIÓN INGRESOS Y GASTOS'!B22*(1+'PREVISIÓN INGRESOS Y GASTOS'!$C$36),0)+IF('PREVISIÓN INGRESOS Y GASTOS'!$C$38=1,'PREVISIÓN INGRESOS Y GASTOS'!B21*(1+'PREVISIÓN INGRESOS Y GASTOS'!$C$36),0)</f>
        <v>0</v>
      </c>
      <c r="D4" s="108">
        <f>IF('PREVISIÓN INGRESOS Y GASTOS'!$C$38=0,'PREVISIÓN INGRESOS Y GASTOS'!B23*(1+'PREVISIÓN INGRESOS Y GASTOS'!$C$36),0)+IF('PREVISIÓN INGRESOS Y GASTOS'!$C$38=1,'PREVISIÓN INGRESOS Y GASTOS'!B22*(1+'PREVISIÓN INGRESOS Y GASTOS'!$C$36),0)+IF('PREVISIÓN INGRESOS Y GASTOS'!$C$38=2,'PREVISIÓN INGRESOS Y GASTOS'!B21*(1+'PREVISIÓN INGRESOS Y GASTOS'!$C$36),0)</f>
        <v>0</v>
      </c>
      <c r="E4" s="108">
        <f>IF('PREVISIÓN INGRESOS Y GASTOS'!$C$38=0,'PREVISIÓN INGRESOS Y GASTOS'!B24*(1+'PREVISIÓN INGRESOS Y GASTOS'!$C$36),0)+IF('PREVISIÓN INGRESOS Y GASTOS'!$C$38=1,'PREVISIÓN INGRESOS Y GASTOS'!B23*(1+'PREVISIÓN INGRESOS Y GASTOS'!$C$36),0)+IF('PREVISIÓN INGRESOS Y GASTOS'!$C$38=2,'PREVISIÓN INGRESOS Y GASTOS'!B22*(1+'PREVISIÓN INGRESOS Y GASTOS'!$C$36),0)</f>
        <v>0</v>
      </c>
      <c r="F4" s="108">
        <f>IF('PREVISIÓN INGRESOS Y GASTOS'!$C$38=0,'PREVISIÓN INGRESOS Y GASTOS'!B25*(1+'PREVISIÓN INGRESOS Y GASTOS'!$C$36),0)+IF('PREVISIÓN INGRESOS Y GASTOS'!$C$38=1,'PREVISIÓN INGRESOS Y GASTOS'!B24*(1+'PREVISIÓN INGRESOS Y GASTOS'!$C$36),0)+IF('PREVISIÓN INGRESOS Y GASTOS'!$C$38=2,'PREVISIÓN INGRESOS Y GASTOS'!B23*(1+'PREVISIÓN INGRESOS Y GASTOS'!$C$36),0)</f>
        <v>0</v>
      </c>
      <c r="G4" s="108">
        <f>IF('PREVISIÓN INGRESOS Y GASTOS'!$C$38=0,'PREVISIÓN INGRESOS Y GASTOS'!B26*(1+'PREVISIÓN INGRESOS Y GASTOS'!$C$36),0)+IF('PREVISIÓN INGRESOS Y GASTOS'!$C$38=1,'PREVISIÓN INGRESOS Y GASTOS'!B25*(1+'PREVISIÓN INGRESOS Y GASTOS'!$C$36),0)+IF('PREVISIÓN INGRESOS Y GASTOS'!$C$38=2,'PREVISIÓN INGRESOS Y GASTOS'!B24*(1+'PREVISIÓN INGRESOS Y GASTOS'!$C$36),0)</f>
        <v>0</v>
      </c>
      <c r="H4" s="108">
        <f>IF('PREVISIÓN INGRESOS Y GASTOS'!$C$38=0,'PREVISIÓN INGRESOS Y GASTOS'!B27*(1+'PREVISIÓN INGRESOS Y GASTOS'!$C$36),0)+IF('PREVISIÓN INGRESOS Y GASTOS'!$C$38=1,'PREVISIÓN INGRESOS Y GASTOS'!B26*(1+'PREVISIÓN INGRESOS Y GASTOS'!$C$36),0)+IF('PREVISIÓN INGRESOS Y GASTOS'!$C$38=2,'PREVISIÓN INGRESOS Y GASTOS'!B25*(1+'PREVISIÓN INGRESOS Y GASTOS'!$C$36),0)</f>
        <v>0</v>
      </c>
      <c r="I4" s="108">
        <f>IF('PREVISIÓN INGRESOS Y GASTOS'!$C$38=0,'PREVISIÓN INGRESOS Y GASTOS'!B28*(1+'PREVISIÓN INGRESOS Y GASTOS'!$C$36),0)+IF('PREVISIÓN INGRESOS Y GASTOS'!$C$38=1,'PREVISIÓN INGRESOS Y GASTOS'!B27*(1+'PREVISIÓN INGRESOS Y GASTOS'!$C$36),0)+IF('PREVISIÓN INGRESOS Y GASTOS'!$C$38=2,'PREVISIÓN INGRESOS Y GASTOS'!B26*(1+'PREVISIÓN INGRESOS Y GASTOS'!$C$36),0)</f>
        <v>0</v>
      </c>
      <c r="J4" s="108">
        <f>IF('PREVISIÓN INGRESOS Y GASTOS'!$C$38=0,'PREVISIÓN INGRESOS Y GASTOS'!B29*(1+'PREVISIÓN INGRESOS Y GASTOS'!$C$36),0)+IF('PREVISIÓN INGRESOS Y GASTOS'!$C$38=1,'PREVISIÓN INGRESOS Y GASTOS'!B28*(1+'PREVISIÓN INGRESOS Y GASTOS'!$C$36),0)+IF('PREVISIÓN INGRESOS Y GASTOS'!$C$38=2,'PREVISIÓN INGRESOS Y GASTOS'!B27*(1+'PREVISIÓN INGRESOS Y GASTOS'!$C$36),0)</f>
        <v>0</v>
      </c>
      <c r="K4" s="108">
        <f>IF('PREVISIÓN INGRESOS Y GASTOS'!$C$38=0,'PREVISIÓN INGRESOS Y GASTOS'!B30*(1+'PREVISIÓN INGRESOS Y GASTOS'!$C$36),0)+IF('PREVISIÓN INGRESOS Y GASTOS'!$C$38=1,'PREVISIÓN INGRESOS Y GASTOS'!B29*(1+'PREVISIÓN INGRESOS Y GASTOS'!$C$36),0)+IF('PREVISIÓN INGRESOS Y GASTOS'!$C$38=2,'PREVISIÓN INGRESOS Y GASTOS'!B28*(1+'PREVISIÓN INGRESOS Y GASTOS'!$C$36),0)</f>
        <v>0</v>
      </c>
      <c r="L4" s="108">
        <f>IF('PREVISIÓN INGRESOS Y GASTOS'!$C$38=0,'PREVISIÓN INGRESOS Y GASTOS'!B31*(1+'PREVISIÓN INGRESOS Y GASTOS'!$C$36),0)+IF('PREVISIÓN INGRESOS Y GASTOS'!$C$38=1,'PREVISIÓN INGRESOS Y GASTOS'!B30*(1+'PREVISIÓN INGRESOS Y GASTOS'!$C$36),0)+IF('PREVISIÓN INGRESOS Y GASTOS'!$C$38=2,'PREVISIÓN INGRESOS Y GASTOS'!B29*(1+'PREVISIÓN INGRESOS Y GASTOS'!$C$36),0)</f>
        <v>0</v>
      </c>
      <c r="M4" s="109">
        <f>IF('PREVISIÓN INGRESOS Y GASTOS'!$C$38=0,'PREVISIÓN INGRESOS Y GASTOS'!B32*(1+'PREVISIÓN INGRESOS Y GASTOS'!$C$36),0)+IF('PREVISIÓN INGRESOS Y GASTOS'!$C$38=1,'PREVISIÓN INGRESOS Y GASTOS'!B31*(1+'PREVISIÓN INGRESOS Y GASTOS'!$C$36),0)+IF('PREVISIÓN INGRESOS Y GASTOS'!$C$38=2,'PREVISIÓN INGRESOS Y GASTOS'!B30*(1+'PREVISIÓN INGRESOS Y GASTOS'!$C$36),0)</f>
        <v>0</v>
      </c>
    </row>
    <row r="5" spans="1:13" ht="12.75" x14ac:dyDescent="0.2">
      <c r="A5" s="41" t="s">
        <v>127</v>
      </c>
      <c r="B5" s="108">
        <f>IF('PLAN INVERSIÓN Y FINANCIACIÓN'!$B$21-'PLAN INVERSIÓN Y FINANCIACIÓN'!$B$22&gt;0,1,0)*IF('PLAN INVERSIÓN Y FINANCIACIÓN'!$B$21-'PLAN INVERSIÓN Y FINANCIACIÓN'!$B$22&gt;='PREVISIÓN INGRESOS Y GASTOS'!$C$13,'PREVISIÓN INGRESOS Y GASTOS'!$C$13,0)</f>
        <v>0</v>
      </c>
      <c r="C5" s="108">
        <f>IF('PLAN INVERSIÓN Y FINANCIACIÓN'!$B$21-'PLAN INVERSIÓN Y FINANCIACIÓN'!$B$22&gt;0,1,0)*IF('PLAN INVERSIÓN Y FINANCIACIÓN'!$B$21-'PLAN INVERSIÓN Y FINANCIACIÓN'!$B$22&gt;='PREVISIÓN INGRESOS Y GASTOS'!$C$13*2,'PREVISIÓN INGRESOS Y GASTOS'!$C$13,0)</f>
        <v>0</v>
      </c>
      <c r="D5" s="108">
        <f>IF('PLAN INVERSIÓN Y FINANCIACIÓN'!$B$21-'PLAN INVERSIÓN Y FINANCIACIÓN'!$B$22&gt;0,1,0)*IF('PLAN INVERSIÓN Y FINANCIACIÓN'!$B$21-'PLAN INVERSIÓN Y FINANCIACIÓN'!$B$22&gt;='PREVISIÓN INGRESOS Y GASTOS'!$C$13*3,'PREVISIÓN INGRESOS Y GASTOS'!$C$13,0)</f>
        <v>0</v>
      </c>
      <c r="E5" s="108">
        <f>IF('PLAN INVERSIÓN Y FINANCIACIÓN'!$B$21-'PLAN INVERSIÓN Y FINANCIACIÓN'!$B$22&gt;0,1,0)*IF('PLAN INVERSIÓN Y FINANCIACIÓN'!$B$21-'PLAN INVERSIÓN Y FINANCIACIÓN'!$B$22&gt;='PREVISIÓN INGRESOS Y GASTOS'!$C$13*4,'PREVISIÓN INGRESOS Y GASTOS'!$C$13,0)</f>
        <v>0</v>
      </c>
      <c r="F5" s="108">
        <f>IF('PLAN INVERSIÓN Y FINANCIACIÓN'!$B$21-'PLAN INVERSIÓN Y FINANCIACIÓN'!$B$22&gt;0,1,0)*IF('PLAN INVERSIÓN Y FINANCIACIÓN'!$B$21-'PLAN INVERSIÓN Y FINANCIACIÓN'!$B$22&gt;='PREVISIÓN INGRESOS Y GASTOS'!$C$13*5,'PREVISIÓN INGRESOS Y GASTOS'!$C$13,0)</f>
        <v>0</v>
      </c>
      <c r="G5" s="108">
        <f>IF('PLAN INVERSIÓN Y FINANCIACIÓN'!$B$21-'PLAN INVERSIÓN Y FINANCIACIÓN'!$B$22&gt;0,1,0)*IF('PLAN INVERSIÓN Y FINANCIACIÓN'!$B$21-'PLAN INVERSIÓN Y FINANCIACIÓN'!$B$22&gt;='PREVISIÓN INGRESOS Y GASTOS'!$C$13*6,'PREVISIÓN INGRESOS Y GASTOS'!$C$13,0)</f>
        <v>0</v>
      </c>
      <c r="H5" s="108">
        <f>IF('PLAN INVERSIÓN Y FINANCIACIÓN'!$B$21-'PLAN INVERSIÓN Y FINANCIACIÓN'!$B$22&gt;0,1,0)*IF('PLAN INVERSIÓN Y FINANCIACIÓN'!$B$21-'PLAN INVERSIÓN Y FINANCIACIÓN'!$B$22&gt;='PREVISIÓN INGRESOS Y GASTOS'!$C$13*7,'PREVISIÓN INGRESOS Y GASTOS'!$C$13,0)</f>
        <v>0</v>
      </c>
      <c r="I5" s="108">
        <f>IF('PLAN INVERSIÓN Y FINANCIACIÓN'!$B$21-'PLAN INVERSIÓN Y FINANCIACIÓN'!$B$22&gt;0,1,0)*IF('PLAN INVERSIÓN Y FINANCIACIÓN'!$B$21-'PLAN INVERSIÓN Y FINANCIACIÓN'!$B$22&gt;='PREVISIÓN INGRESOS Y GASTOS'!$C$13*8,'PREVISIÓN INGRESOS Y GASTOS'!$C$13,0)</f>
        <v>0</v>
      </c>
      <c r="J5" s="108">
        <f>IF('PLAN INVERSIÓN Y FINANCIACIÓN'!$B$21-'PLAN INVERSIÓN Y FINANCIACIÓN'!$B$22&gt;0,1,0)*IF('PLAN INVERSIÓN Y FINANCIACIÓN'!$B$21-'PLAN INVERSIÓN Y FINANCIACIÓN'!$B$22&gt;='PREVISIÓN INGRESOS Y GASTOS'!$C$13*9,'PREVISIÓN INGRESOS Y GASTOS'!$C$13,0)</f>
        <v>0</v>
      </c>
      <c r="K5" s="108">
        <f>IF('PLAN INVERSIÓN Y FINANCIACIÓN'!$B$21-'PLAN INVERSIÓN Y FINANCIACIÓN'!$B$22&gt;0,1,0)*IF('PLAN INVERSIÓN Y FINANCIACIÓN'!$B$21-'PLAN INVERSIÓN Y FINANCIACIÓN'!$B$22&gt;='PREVISIÓN INGRESOS Y GASTOS'!$C$13*10,'PREVISIÓN INGRESOS Y GASTOS'!$C$13,0)</f>
        <v>0</v>
      </c>
      <c r="L5" s="108">
        <f>IF('PLAN INVERSIÓN Y FINANCIACIÓN'!$B$21-'PLAN INVERSIÓN Y FINANCIACIÓN'!$B$22&gt;0,1,0)*IF('PLAN INVERSIÓN Y FINANCIACIÓN'!$B$21-'PLAN INVERSIÓN Y FINANCIACIÓN'!$B$22&gt;='PREVISIÓN INGRESOS Y GASTOS'!$C$13*11,'PREVISIÓN INGRESOS Y GASTOS'!$C$13,0)</f>
        <v>0</v>
      </c>
      <c r="M5" s="109">
        <f>IF('PLAN INVERSIÓN Y FINANCIACIÓN'!$B$21-'PLAN INVERSIÓN Y FINANCIACIÓN'!$B$22&gt;0,1,0)*IF('PLAN INVERSIÓN Y FINANCIACIÓN'!$B$21-'PLAN INVERSIÓN Y FINANCIACIÓN'!$B$22&gt;='PREVISIÓN INGRESOS Y GASTOS'!$C$13*12,'PREVISIÓN INGRESOS Y GASTOS'!$C$13,0)</f>
        <v>0</v>
      </c>
    </row>
    <row r="6" spans="1:13" ht="13.5" thickBot="1" x14ac:dyDescent="0.25">
      <c r="A6" s="95" t="s">
        <v>120</v>
      </c>
      <c r="B6" s="106">
        <f>IF('PREVISIÓN INGRESOS Y GASTOS'!$C43=1,'PREVISIÓN INGRESOS Y GASTOS'!$C42,0)</f>
        <v>0</v>
      </c>
      <c r="C6" s="106">
        <f>IF('PREVISIÓN INGRESOS Y GASTOS'!$C43=2,'PREVISIÓN INGRESOS Y GASTOS'!$C42,0)</f>
        <v>0</v>
      </c>
      <c r="D6" s="106">
        <f>IF('PREVISIÓN INGRESOS Y GASTOS'!$C43=3,'PREVISIÓN INGRESOS Y GASTOS'!$C42,0)</f>
        <v>0</v>
      </c>
      <c r="E6" s="106">
        <f>IF('PREVISIÓN INGRESOS Y GASTOS'!$C43=4,'PREVISIÓN INGRESOS Y GASTOS'!$C42,0)</f>
        <v>0</v>
      </c>
      <c r="F6" s="106">
        <f>IF('PREVISIÓN INGRESOS Y GASTOS'!$C43=5,'PREVISIÓN INGRESOS Y GASTOS'!$C42,0)</f>
        <v>0</v>
      </c>
      <c r="G6" s="106">
        <f>IF('PREVISIÓN INGRESOS Y GASTOS'!$C43=6,'PREVISIÓN INGRESOS Y GASTOS'!$C42,0)</f>
        <v>0</v>
      </c>
      <c r="H6" s="106">
        <f>IF('PREVISIÓN INGRESOS Y GASTOS'!$C43=7,'PREVISIÓN INGRESOS Y GASTOS'!$C42,0)</f>
        <v>0</v>
      </c>
      <c r="I6" s="106">
        <f>IF('PREVISIÓN INGRESOS Y GASTOS'!$C43=8,'PREVISIÓN INGRESOS Y GASTOS'!$C42,0)</f>
        <v>0</v>
      </c>
      <c r="J6" s="106">
        <f>IF('PREVISIÓN INGRESOS Y GASTOS'!$C43=9,'PREVISIÓN INGRESOS Y GASTOS'!$C42,0)</f>
        <v>0</v>
      </c>
      <c r="K6" s="106">
        <f>IF('PREVISIÓN INGRESOS Y GASTOS'!$C43=10,'PREVISIÓN INGRESOS Y GASTOS'!$C42,0)</f>
        <v>0</v>
      </c>
      <c r="L6" s="106">
        <f>IF('PREVISIÓN INGRESOS Y GASTOS'!$C43=11,'PREVISIÓN INGRESOS Y GASTOS'!$C42,0)</f>
        <v>0</v>
      </c>
      <c r="M6" s="110">
        <f>IF('PREVISIÓN INGRESOS Y GASTOS'!$C43=12,'PREVISIÓN INGRESOS Y GASTOS'!$C42,0)</f>
        <v>0</v>
      </c>
    </row>
    <row r="7" spans="1:13" ht="13.5" thickBot="1" x14ac:dyDescent="0.25">
      <c r="A7" s="91" t="s">
        <v>38</v>
      </c>
      <c r="B7" s="92">
        <f>SUM(B4:B6)</f>
        <v>0</v>
      </c>
      <c r="C7" s="92">
        <f t="shared" ref="C7:M7" si="2">SUM(C4:C6)</f>
        <v>0</v>
      </c>
      <c r="D7" s="92">
        <f t="shared" si="2"/>
        <v>0</v>
      </c>
      <c r="E7" s="92">
        <f t="shared" si="2"/>
        <v>0</v>
      </c>
      <c r="F7" s="92">
        <f t="shared" si="2"/>
        <v>0</v>
      </c>
      <c r="G7" s="92">
        <f t="shared" si="2"/>
        <v>0</v>
      </c>
      <c r="H7" s="92">
        <f t="shared" si="2"/>
        <v>0</v>
      </c>
      <c r="I7" s="92">
        <f t="shared" si="2"/>
        <v>0</v>
      </c>
      <c r="J7" s="92">
        <f t="shared" si="2"/>
        <v>0</v>
      </c>
      <c r="K7" s="92">
        <f t="shared" si="2"/>
        <v>0</v>
      </c>
      <c r="L7" s="92">
        <f t="shared" si="2"/>
        <v>0</v>
      </c>
      <c r="M7" s="93">
        <f t="shared" si="2"/>
        <v>0</v>
      </c>
    </row>
    <row r="8" spans="1:13" ht="12.75" x14ac:dyDescent="0.2">
      <c r="A8" s="90" t="s">
        <v>39</v>
      </c>
      <c r="B8" s="111"/>
      <c r="C8" s="111"/>
      <c r="D8" s="111"/>
      <c r="E8" s="111"/>
      <c r="F8" s="111"/>
      <c r="G8" s="111"/>
      <c r="H8" s="111"/>
      <c r="I8" s="111"/>
      <c r="J8" s="111"/>
      <c r="K8" s="111"/>
      <c r="L8" s="111"/>
      <c r="M8" s="112"/>
    </row>
    <row r="9" spans="1:13" ht="12.75" x14ac:dyDescent="0.2">
      <c r="A9" s="95" t="s">
        <v>40</v>
      </c>
      <c r="B9" s="108">
        <f>IF('PREVISIÓN INGRESOS Y GASTOS'!$C$39=0,'PREVISIÓN INGRESOS Y GASTOS'!C21*(1+'PREVISIÓN INGRESOS Y GASTOS'!$C$37),0)</f>
        <v>0</v>
      </c>
      <c r="C9" s="108">
        <f>IF('PREVISIÓN INGRESOS Y GASTOS'!$C$39=0,'PREVISIÓN INGRESOS Y GASTOS'!C22*(1+'PREVISIÓN INGRESOS Y GASTOS'!$C$37),0)+IF('PREVISIÓN INGRESOS Y GASTOS'!$C$39=1,'PREVISIÓN INGRESOS Y GASTOS'!C21*(1+'PREVISIÓN INGRESOS Y GASTOS'!$C$37),0)</f>
        <v>0</v>
      </c>
      <c r="D9" s="108">
        <f>IF('PREVISIÓN INGRESOS Y GASTOS'!$C$39=0,'PREVISIÓN INGRESOS Y GASTOS'!C23*(1+'PREVISIÓN INGRESOS Y GASTOS'!$C$37),0)+IF('PREVISIÓN INGRESOS Y GASTOS'!$C$39=1,'PREVISIÓN INGRESOS Y GASTOS'!C22*(1+'PREVISIÓN INGRESOS Y GASTOS'!$C$37),0)+IF('PREVISIÓN INGRESOS Y GASTOS'!$C$39=2,'PREVISIÓN INGRESOS Y GASTOS'!C21*(1+'PREVISIÓN INGRESOS Y GASTOS'!$C$37),0)</f>
        <v>0</v>
      </c>
      <c r="E9" s="108">
        <f>IF('PREVISIÓN INGRESOS Y GASTOS'!$C$39=0,'PREVISIÓN INGRESOS Y GASTOS'!C24*(1+'PREVISIÓN INGRESOS Y GASTOS'!$C$37),0)+IF('PREVISIÓN INGRESOS Y GASTOS'!$C$39=1,'PREVISIÓN INGRESOS Y GASTOS'!C23*(1+'PREVISIÓN INGRESOS Y GASTOS'!$C$37),0)+IF('PREVISIÓN INGRESOS Y GASTOS'!$C$39=2,'PREVISIÓN INGRESOS Y GASTOS'!C22*(1+'PREVISIÓN INGRESOS Y GASTOS'!$C$37),0)</f>
        <v>0</v>
      </c>
      <c r="F9" s="108">
        <f>IF('PREVISIÓN INGRESOS Y GASTOS'!$C$39=0,'PREVISIÓN INGRESOS Y GASTOS'!C25*(1+'PREVISIÓN INGRESOS Y GASTOS'!$C$37),0)+IF('PREVISIÓN INGRESOS Y GASTOS'!$C$39=1,'PREVISIÓN INGRESOS Y GASTOS'!C24*(1+'PREVISIÓN INGRESOS Y GASTOS'!$C$37),0)+IF('PREVISIÓN INGRESOS Y GASTOS'!$C$39=2,'PREVISIÓN INGRESOS Y GASTOS'!C23*(1+'PREVISIÓN INGRESOS Y GASTOS'!$C$37),0)</f>
        <v>0</v>
      </c>
      <c r="G9" s="108">
        <f>IF('PREVISIÓN INGRESOS Y GASTOS'!$C$39=0,'PREVISIÓN INGRESOS Y GASTOS'!C26*(1+'PREVISIÓN INGRESOS Y GASTOS'!$C$37),0)+IF('PREVISIÓN INGRESOS Y GASTOS'!$C$39=1,'PREVISIÓN INGRESOS Y GASTOS'!C25*(1+'PREVISIÓN INGRESOS Y GASTOS'!$C$37),0)+IF('PREVISIÓN INGRESOS Y GASTOS'!$C$39=2,'PREVISIÓN INGRESOS Y GASTOS'!C24*(1+'PREVISIÓN INGRESOS Y GASTOS'!$C$37),0)</f>
        <v>0</v>
      </c>
      <c r="H9" s="108">
        <f>IF('PREVISIÓN INGRESOS Y GASTOS'!$C$39=0,'PREVISIÓN INGRESOS Y GASTOS'!C27*(1+'PREVISIÓN INGRESOS Y GASTOS'!$C$37),0)+IF('PREVISIÓN INGRESOS Y GASTOS'!$C$39=1,'PREVISIÓN INGRESOS Y GASTOS'!C26*(1+'PREVISIÓN INGRESOS Y GASTOS'!$C$37),0)+IF('PREVISIÓN INGRESOS Y GASTOS'!$C$39=2,'PREVISIÓN INGRESOS Y GASTOS'!C25*(1+'PREVISIÓN INGRESOS Y GASTOS'!$C$37),0)</f>
        <v>0</v>
      </c>
      <c r="I9" s="108">
        <f>IF('PREVISIÓN INGRESOS Y GASTOS'!$C$39=0,'PREVISIÓN INGRESOS Y GASTOS'!C28*(1+'PREVISIÓN INGRESOS Y GASTOS'!$C$37),0)+IF('PREVISIÓN INGRESOS Y GASTOS'!$C$39=1,'PREVISIÓN INGRESOS Y GASTOS'!C27*(1+'PREVISIÓN INGRESOS Y GASTOS'!$C$37),0)+IF('PREVISIÓN INGRESOS Y GASTOS'!$C$39=2,'PREVISIÓN INGRESOS Y GASTOS'!C26*(1+'PREVISIÓN INGRESOS Y GASTOS'!$C$37),0)</f>
        <v>0</v>
      </c>
      <c r="J9" s="108">
        <f>IF('PREVISIÓN INGRESOS Y GASTOS'!$C$39=0,'PREVISIÓN INGRESOS Y GASTOS'!C29*(1+'PREVISIÓN INGRESOS Y GASTOS'!$C$37),0)+IF('PREVISIÓN INGRESOS Y GASTOS'!$C$39=1,'PREVISIÓN INGRESOS Y GASTOS'!C28*(1+'PREVISIÓN INGRESOS Y GASTOS'!$C$37),0)+IF('PREVISIÓN INGRESOS Y GASTOS'!$C$39=2,'PREVISIÓN INGRESOS Y GASTOS'!C27*(1+'PREVISIÓN INGRESOS Y GASTOS'!$C$37),0)</f>
        <v>0</v>
      </c>
      <c r="K9" s="108">
        <f>IF('PREVISIÓN INGRESOS Y GASTOS'!$C$39=0,'PREVISIÓN INGRESOS Y GASTOS'!C30*(1+'PREVISIÓN INGRESOS Y GASTOS'!$C$37),0)+IF('PREVISIÓN INGRESOS Y GASTOS'!$C$39=1,'PREVISIÓN INGRESOS Y GASTOS'!C29*(1+'PREVISIÓN INGRESOS Y GASTOS'!$C$37),0)+IF('PREVISIÓN INGRESOS Y GASTOS'!$C$39=2,'PREVISIÓN INGRESOS Y GASTOS'!C28*(1+'PREVISIÓN INGRESOS Y GASTOS'!$C$37),0)</f>
        <v>0</v>
      </c>
      <c r="L9" s="108">
        <f>IF('PREVISIÓN INGRESOS Y GASTOS'!$C$39=0,'PREVISIÓN INGRESOS Y GASTOS'!C31*(1+'PREVISIÓN INGRESOS Y GASTOS'!$C$37),0)+IF('PREVISIÓN INGRESOS Y GASTOS'!$C$39=1,'PREVISIÓN INGRESOS Y GASTOS'!C30*(1+'PREVISIÓN INGRESOS Y GASTOS'!$C$37),0)+IF('PREVISIÓN INGRESOS Y GASTOS'!$C$39=2,'PREVISIÓN INGRESOS Y GASTOS'!C29*(1+'PREVISIÓN INGRESOS Y GASTOS'!$C$37),0)</f>
        <v>0</v>
      </c>
      <c r="M9" s="109">
        <f>IF('PREVISIÓN INGRESOS Y GASTOS'!$C$39=0,'PREVISIÓN INGRESOS Y GASTOS'!C32*(1+'PREVISIÓN INGRESOS Y GASTOS'!$C$37),0)+IF('PREVISIÓN INGRESOS Y GASTOS'!$C$39=1,'PREVISIÓN INGRESOS Y GASTOS'!C31*(1+'PREVISIÓN INGRESOS Y GASTOS'!$C$37),0)+IF('PREVISIÓN INGRESOS Y GASTOS'!$C$39=2,'PREVISIÓN INGRESOS Y GASTOS'!C30*(1+'PREVISIÓN INGRESOS Y GASTOS'!$C$37),0)</f>
        <v>0</v>
      </c>
    </row>
    <row r="10" spans="1:13" ht="12.75" x14ac:dyDescent="0.2">
      <c r="A10" s="95" t="s">
        <v>99</v>
      </c>
      <c r="B10" s="106">
        <f>'PREVISIÓN INGRESOS Y GASTOS'!$C2*1.21</f>
        <v>0</v>
      </c>
      <c r="C10" s="106">
        <f>'PREVISIÓN INGRESOS Y GASTOS'!$C2*1.21</f>
        <v>0</v>
      </c>
      <c r="D10" s="106">
        <f>'PREVISIÓN INGRESOS Y GASTOS'!$C2*1.21</f>
        <v>0</v>
      </c>
      <c r="E10" s="106">
        <f>'PREVISIÓN INGRESOS Y GASTOS'!$C2*1.21</f>
        <v>0</v>
      </c>
      <c r="F10" s="106">
        <f>'PREVISIÓN INGRESOS Y GASTOS'!$C2*1.21</f>
        <v>0</v>
      </c>
      <c r="G10" s="106">
        <f>'PREVISIÓN INGRESOS Y GASTOS'!$C2*1.21</f>
        <v>0</v>
      </c>
      <c r="H10" s="106">
        <f>'PREVISIÓN INGRESOS Y GASTOS'!$C2*1.21</f>
        <v>0</v>
      </c>
      <c r="I10" s="106">
        <f>'PREVISIÓN INGRESOS Y GASTOS'!$C2*1.21</f>
        <v>0</v>
      </c>
      <c r="J10" s="106">
        <f>'PREVISIÓN INGRESOS Y GASTOS'!$C2*1.21</f>
        <v>0</v>
      </c>
      <c r="K10" s="106">
        <f>'PREVISIÓN INGRESOS Y GASTOS'!$C2*1.21</f>
        <v>0</v>
      </c>
      <c r="L10" s="106">
        <f>'PREVISIÓN INGRESOS Y GASTOS'!$C2*1.21</f>
        <v>0</v>
      </c>
      <c r="M10" s="107">
        <f>'PREVISIÓN INGRESOS Y GASTOS'!$C2*1.21</f>
        <v>0</v>
      </c>
    </row>
    <row r="11" spans="1:13" ht="12.75" x14ac:dyDescent="0.2">
      <c r="A11" s="95" t="s">
        <v>185</v>
      </c>
      <c r="B11" s="106">
        <f>'PREVISIÓN INGRESOS Y GASTOS'!$C3*1.21</f>
        <v>0</v>
      </c>
      <c r="C11" s="106">
        <f>'PREVISIÓN INGRESOS Y GASTOS'!$C3*1.21</f>
        <v>0</v>
      </c>
      <c r="D11" s="106">
        <f>'PREVISIÓN INGRESOS Y GASTOS'!$C3*1.21</f>
        <v>0</v>
      </c>
      <c r="E11" s="106">
        <f>'PREVISIÓN INGRESOS Y GASTOS'!$C3*1.21</f>
        <v>0</v>
      </c>
      <c r="F11" s="106">
        <f>'PREVISIÓN INGRESOS Y GASTOS'!$C3*1.21</f>
        <v>0</v>
      </c>
      <c r="G11" s="106">
        <f>'PREVISIÓN INGRESOS Y GASTOS'!$C3*1.21</f>
        <v>0</v>
      </c>
      <c r="H11" s="106">
        <f>'PREVISIÓN INGRESOS Y GASTOS'!$C3*1.21</f>
        <v>0</v>
      </c>
      <c r="I11" s="106">
        <f>'PREVISIÓN INGRESOS Y GASTOS'!$C3*1.21</f>
        <v>0</v>
      </c>
      <c r="J11" s="106">
        <f>'PREVISIÓN INGRESOS Y GASTOS'!$C3*1.21</f>
        <v>0</v>
      </c>
      <c r="K11" s="106">
        <f>'PREVISIÓN INGRESOS Y GASTOS'!$C3*1.21</f>
        <v>0</v>
      </c>
      <c r="L11" s="106">
        <f>'PREVISIÓN INGRESOS Y GASTOS'!$C3*1.21</f>
        <v>0</v>
      </c>
      <c r="M11" s="107">
        <f>'PREVISIÓN INGRESOS Y GASTOS'!$C3*1.21</f>
        <v>0</v>
      </c>
    </row>
    <row r="12" spans="1:13" ht="12.75" x14ac:dyDescent="0.2">
      <c r="A12" s="95" t="s">
        <v>31</v>
      </c>
      <c r="B12" s="106">
        <f>'PREVISIÓN INGRESOS Y GASTOS'!$C4*1.21</f>
        <v>0</v>
      </c>
      <c r="C12" s="106">
        <f>'PREVISIÓN INGRESOS Y GASTOS'!$C4*1.21</f>
        <v>0</v>
      </c>
      <c r="D12" s="106">
        <f>'PREVISIÓN INGRESOS Y GASTOS'!$C4*1.21</f>
        <v>0</v>
      </c>
      <c r="E12" s="106">
        <f>'PREVISIÓN INGRESOS Y GASTOS'!$C4*1.21</f>
        <v>0</v>
      </c>
      <c r="F12" s="106">
        <f>'PREVISIÓN INGRESOS Y GASTOS'!$C4*1.21</f>
        <v>0</v>
      </c>
      <c r="G12" s="106">
        <f>'PREVISIÓN INGRESOS Y GASTOS'!$C4*1.21</f>
        <v>0</v>
      </c>
      <c r="H12" s="106">
        <f>'PREVISIÓN INGRESOS Y GASTOS'!$C4*1.21</f>
        <v>0</v>
      </c>
      <c r="I12" s="106">
        <f>'PREVISIÓN INGRESOS Y GASTOS'!$C4*1.21</f>
        <v>0</v>
      </c>
      <c r="J12" s="106">
        <f>'PREVISIÓN INGRESOS Y GASTOS'!$C4*1.21</f>
        <v>0</v>
      </c>
      <c r="K12" s="106">
        <f>'PREVISIÓN INGRESOS Y GASTOS'!$C4*1.21</f>
        <v>0</v>
      </c>
      <c r="L12" s="106">
        <f>'PREVISIÓN INGRESOS Y GASTOS'!$C4*1.21</f>
        <v>0</v>
      </c>
      <c r="M12" s="107">
        <f>'PREVISIÓN INGRESOS Y GASTOS'!$C4*1.21</f>
        <v>0</v>
      </c>
    </row>
    <row r="13" spans="1:13" ht="12.75" x14ac:dyDescent="0.2">
      <c r="A13" s="95" t="s">
        <v>14</v>
      </c>
      <c r="B13" s="106">
        <f>'PREVISIÓN INGRESOS Y GASTOS'!$C5*1.21</f>
        <v>0</v>
      </c>
      <c r="C13" s="106">
        <f>'PREVISIÓN INGRESOS Y GASTOS'!$C5*1.21</f>
        <v>0</v>
      </c>
      <c r="D13" s="106">
        <f>'PREVISIÓN INGRESOS Y GASTOS'!$C5*1.21</f>
        <v>0</v>
      </c>
      <c r="E13" s="106">
        <f>'PREVISIÓN INGRESOS Y GASTOS'!$C5*1.21</f>
        <v>0</v>
      </c>
      <c r="F13" s="106">
        <f>'PREVISIÓN INGRESOS Y GASTOS'!$C5*1.21</f>
        <v>0</v>
      </c>
      <c r="G13" s="106">
        <f>'PREVISIÓN INGRESOS Y GASTOS'!$C5*1.21</f>
        <v>0</v>
      </c>
      <c r="H13" s="106">
        <f>'PREVISIÓN INGRESOS Y GASTOS'!$C5*1.21</f>
        <v>0</v>
      </c>
      <c r="I13" s="106">
        <f>'PREVISIÓN INGRESOS Y GASTOS'!$C5*1.21</f>
        <v>0</v>
      </c>
      <c r="J13" s="106">
        <f>'PREVISIÓN INGRESOS Y GASTOS'!$C5*1.21</f>
        <v>0</v>
      </c>
      <c r="K13" s="106">
        <f>'PREVISIÓN INGRESOS Y GASTOS'!$C5*1.21</f>
        <v>0</v>
      </c>
      <c r="L13" s="106">
        <f>'PREVISIÓN INGRESOS Y GASTOS'!$C5*1.21</f>
        <v>0</v>
      </c>
      <c r="M13" s="107">
        <f>'PREVISIÓN INGRESOS Y GASTOS'!$C5*1.21</f>
        <v>0</v>
      </c>
    </row>
    <row r="14" spans="1:13" ht="12.75" x14ac:dyDescent="0.2">
      <c r="A14" s="95" t="s">
        <v>12</v>
      </c>
      <c r="B14" s="106">
        <f>'PREVISIÓN INGRESOS Y GASTOS'!$C6</f>
        <v>0</v>
      </c>
      <c r="C14" s="106">
        <f>'PREVISIÓN INGRESOS Y GASTOS'!$C6</f>
        <v>0</v>
      </c>
      <c r="D14" s="106">
        <f>'PREVISIÓN INGRESOS Y GASTOS'!$C6</f>
        <v>0</v>
      </c>
      <c r="E14" s="106">
        <f>'PREVISIÓN INGRESOS Y GASTOS'!$C6</f>
        <v>0</v>
      </c>
      <c r="F14" s="106">
        <f>'PREVISIÓN INGRESOS Y GASTOS'!$C6</f>
        <v>0</v>
      </c>
      <c r="G14" s="106">
        <f>'PREVISIÓN INGRESOS Y GASTOS'!$C6</f>
        <v>0</v>
      </c>
      <c r="H14" s="106">
        <f>'PREVISIÓN INGRESOS Y GASTOS'!$C6</f>
        <v>0</v>
      </c>
      <c r="I14" s="106">
        <f>'PREVISIÓN INGRESOS Y GASTOS'!$C6</f>
        <v>0</v>
      </c>
      <c r="J14" s="106">
        <f>'PREVISIÓN INGRESOS Y GASTOS'!$C6</f>
        <v>0</v>
      </c>
      <c r="K14" s="106">
        <f>'PREVISIÓN INGRESOS Y GASTOS'!$C6</f>
        <v>0</v>
      </c>
      <c r="L14" s="106">
        <f>'PREVISIÓN INGRESOS Y GASTOS'!$C6</f>
        <v>0</v>
      </c>
      <c r="M14" s="107">
        <f>'PREVISIÓN INGRESOS Y GASTOS'!$C6</f>
        <v>0</v>
      </c>
    </row>
    <row r="15" spans="1:13" ht="12.75" x14ac:dyDescent="0.2">
      <c r="A15" s="95" t="s">
        <v>100</v>
      </c>
      <c r="B15" s="106">
        <f>'PREVISIÓN INGRESOS Y GASTOS'!$C7*1.21</f>
        <v>0</v>
      </c>
      <c r="C15" s="106">
        <f>'PREVISIÓN INGRESOS Y GASTOS'!$C7*1.21</f>
        <v>0</v>
      </c>
      <c r="D15" s="106">
        <f>'PREVISIÓN INGRESOS Y GASTOS'!$C7*1.21</f>
        <v>0</v>
      </c>
      <c r="E15" s="106">
        <f>'PREVISIÓN INGRESOS Y GASTOS'!$C7*1.21</f>
        <v>0</v>
      </c>
      <c r="F15" s="106">
        <f>'PREVISIÓN INGRESOS Y GASTOS'!$C7*1.21</f>
        <v>0</v>
      </c>
      <c r="G15" s="106">
        <f>'PREVISIÓN INGRESOS Y GASTOS'!$C7*1.21</f>
        <v>0</v>
      </c>
      <c r="H15" s="106">
        <f>'PREVISIÓN INGRESOS Y GASTOS'!$C7*1.21</f>
        <v>0</v>
      </c>
      <c r="I15" s="106">
        <f>'PREVISIÓN INGRESOS Y GASTOS'!$C7*1.21</f>
        <v>0</v>
      </c>
      <c r="J15" s="106">
        <f>'PREVISIÓN INGRESOS Y GASTOS'!$C7*1.21</f>
        <v>0</v>
      </c>
      <c r="K15" s="106">
        <f>'PREVISIÓN INGRESOS Y GASTOS'!$C7*1.21</f>
        <v>0</v>
      </c>
      <c r="L15" s="106">
        <f>'PREVISIÓN INGRESOS Y GASTOS'!$C7*1.21</f>
        <v>0</v>
      </c>
      <c r="M15" s="107">
        <f>'PREVISIÓN INGRESOS Y GASTOS'!$C7*1.21</f>
        <v>0</v>
      </c>
    </row>
    <row r="16" spans="1:13" ht="12.75" x14ac:dyDescent="0.2">
      <c r="A16" s="95" t="s">
        <v>49</v>
      </c>
      <c r="B16" s="106">
        <f>'PREVISIÓN INGRESOS Y GASTOS'!$C8*1.21</f>
        <v>0</v>
      </c>
      <c r="C16" s="106">
        <f>'PREVISIÓN INGRESOS Y GASTOS'!$C8*1.21</f>
        <v>0</v>
      </c>
      <c r="D16" s="106">
        <f>'PREVISIÓN INGRESOS Y GASTOS'!$C8*1.21</f>
        <v>0</v>
      </c>
      <c r="E16" s="106">
        <f>'PREVISIÓN INGRESOS Y GASTOS'!$C8*1.21</f>
        <v>0</v>
      </c>
      <c r="F16" s="106">
        <f>'PREVISIÓN INGRESOS Y GASTOS'!$C8*1.21</f>
        <v>0</v>
      </c>
      <c r="G16" s="106">
        <f>'PREVISIÓN INGRESOS Y GASTOS'!$C8*1.21</f>
        <v>0</v>
      </c>
      <c r="H16" s="106">
        <f>'PREVISIÓN INGRESOS Y GASTOS'!$C8*1.21</f>
        <v>0</v>
      </c>
      <c r="I16" s="106">
        <f>'PREVISIÓN INGRESOS Y GASTOS'!$C8*1.21</f>
        <v>0</v>
      </c>
      <c r="J16" s="106">
        <f>'PREVISIÓN INGRESOS Y GASTOS'!$C8*1.21</f>
        <v>0</v>
      </c>
      <c r="K16" s="106">
        <f>'PREVISIÓN INGRESOS Y GASTOS'!$C8*1.21</f>
        <v>0</v>
      </c>
      <c r="L16" s="106">
        <f>'PREVISIÓN INGRESOS Y GASTOS'!$C8*1.21</f>
        <v>0</v>
      </c>
      <c r="M16" s="107">
        <f>'PREVISIÓN INGRESOS Y GASTOS'!$C8*1.21</f>
        <v>0</v>
      </c>
    </row>
    <row r="17" spans="1:13" ht="12.75" x14ac:dyDescent="0.2">
      <c r="A17" s="95" t="s">
        <v>56</v>
      </c>
      <c r="B17" s="106">
        <f>'PREVISIÓN INGRESOS Y GASTOS'!$C9*1.21</f>
        <v>0</v>
      </c>
      <c r="C17" s="106">
        <f>'PREVISIÓN INGRESOS Y GASTOS'!$C9*1.21</f>
        <v>0</v>
      </c>
      <c r="D17" s="106">
        <f>'PREVISIÓN INGRESOS Y GASTOS'!$C9*1.21</f>
        <v>0</v>
      </c>
      <c r="E17" s="106">
        <f>'PREVISIÓN INGRESOS Y GASTOS'!$C9*1.21</f>
        <v>0</v>
      </c>
      <c r="F17" s="106">
        <f>'PREVISIÓN INGRESOS Y GASTOS'!$C9*1.21</f>
        <v>0</v>
      </c>
      <c r="G17" s="106">
        <f>'PREVISIÓN INGRESOS Y GASTOS'!$C9*1.21</f>
        <v>0</v>
      </c>
      <c r="H17" s="106">
        <f>'PREVISIÓN INGRESOS Y GASTOS'!$C9*1.21</f>
        <v>0</v>
      </c>
      <c r="I17" s="106">
        <f>'PREVISIÓN INGRESOS Y GASTOS'!$C9*1.21</f>
        <v>0</v>
      </c>
      <c r="J17" s="106">
        <f>'PREVISIÓN INGRESOS Y GASTOS'!$C9*1.21</f>
        <v>0</v>
      </c>
      <c r="K17" s="106">
        <f>'PREVISIÓN INGRESOS Y GASTOS'!$C9*1.21</f>
        <v>0</v>
      </c>
      <c r="L17" s="106">
        <f>'PREVISIÓN INGRESOS Y GASTOS'!$C9*1.21</f>
        <v>0</v>
      </c>
      <c r="M17" s="107">
        <f>'PREVISIÓN INGRESOS Y GASTOS'!$C9*1.21</f>
        <v>0</v>
      </c>
    </row>
    <row r="18" spans="1:13" ht="12.75" x14ac:dyDescent="0.2">
      <c r="A18" s="95" t="s">
        <v>101</v>
      </c>
      <c r="B18" s="106">
        <f>'PREVISIÓN INGRESOS Y GASTOS'!$C10*1.21</f>
        <v>0</v>
      </c>
      <c r="C18" s="106">
        <f>'PREVISIÓN INGRESOS Y GASTOS'!$C10*1.21</f>
        <v>0</v>
      </c>
      <c r="D18" s="106">
        <f>'PREVISIÓN INGRESOS Y GASTOS'!$C10*1.21</f>
        <v>0</v>
      </c>
      <c r="E18" s="106">
        <f>'PREVISIÓN INGRESOS Y GASTOS'!$C10*1.21</f>
        <v>0</v>
      </c>
      <c r="F18" s="106">
        <f>'PREVISIÓN INGRESOS Y GASTOS'!$C10*1.21</f>
        <v>0</v>
      </c>
      <c r="G18" s="106">
        <f>'PREVISIÓN INGRESOS Y GASTOS'!$C10*1.21</f>
        <v>0</v>
      </c>
      <c r="H18" s="106">
        <f>'PREVISIÓN INGRESOS Y GASTOS'!$C10*1.21</f>
        <v>0</v>
      </c>
      <c r="I18" s="106">
        <f>'PREVISIÓN INGRESOS Y GASTOS'!$C10*1.21</f>
        <v>0</v>
      </c>
      <c r="J18" s="106">
        <f>'PREVISIÓN INGRESOS Y GASTOS'!$C10*1.21</f>
        <v>0</v>
      </c>
      <c r="K18" s="106">
        <f>'PREVISIÓN INGRESOS Y GASTOS'!$C10*1.21</f>
        <v>0</v>
      </c>
      <c r="L18" s="106">
        <f>'PREVISIÓN INGRESOS Y GASTOS'!$C10*1.21</f>
        <v>0</v>
      </c>
      <c r="M18" s="107">
        <f>'PREVISIÓN INGRESOS Y GASTOS'!$C10*1.21</f>
        <v>0</v>
      </c>
    </row>
    <row r="19" spans="1:13" ht="12.75" x14ac:dyDescent="0.2">
      <c r="A19" s="95" t="s">
        <v>48</v>
      </c>
      <c r="B19" s="106">
        <f>'PREVISIÓN INGRESOS Y GASTOS'!$C11</f>
        <v>0</v>
      </c>
      <c r="C19" s="106">
        <f>'PREVISIÓN INGRESOS Y GASTOS'!$C11</f>
        <v>0</v>
      </c>
      <c r="D19" s="106">
        <f>'PREVISIÓN INGRESOS Y GASTOS'!$C11</f>
        <v>0</v>
      </c>
      <c r="E19" s="106">
        <f>'PREVISIÓN INGRESOS Y GASTOS'!$C11</f>
        <v>0</v>
      </c>
      <c r="F19" s="106">
        <f>'PREVISIÓN INGRESOS Y GASTOS'!$C11</f>
        <v>0</v>
      </c>
      <c r="G19" s="106">
        <f>'PREVISIÓN INGRESOS Y GASTOS'!$C11</f>
        <v>0</v>
      </c>
      <c r="H19" s="106">
        <f>'PREVISIÓN INGRESOS Y GASTOS'!$C11</f>
        <v>0</v>
      </c>
      <c r="I19" s="106">
        <f>'PREVISIÓN INGRESOS Y GASTOS'!$C11</f>
        <v>0</v>
      </c>
      <c r="J19" s="106">
        <f>'PREVISIÓN INGRESOS Y GASTOS'!$C11</f>
        <v>0</v>
      </c>
      <c r="K19" s="106">
        <f>'PREVISIÓN INGRESOS Y GASTOS'!$C11</f>
        <v>0</v>
      </c>
      <c r="L19" s="106">
        <f>'PREVISIÓN INGRESOS Y GASTOS'!$C11</f>
        <v>0</v>
      </c>
      <c r="M19" s="107">
        <f>'PREVISIÓN INGRESOS Y GASTOS'!$C11</f>
        <v>0</v>
      </c>
    </row>
    <row r="20" spans="1:13" ht="12.75" x14ac:dyDescent="0.2">
      <c r="A20" s="95" t="s">
        <v>95</v>
      </c>
      <c r="B20" s="106">
        <f>'PREVISIÓN INGRESOS Y GASTOS'!$C12</f>
        <v>0</v>
      </c>
      <c r="C20" s="106">
        <f>'PREVISIÓN INGRESOS Y GASTOS'!$C12</f>
        <v>0</v>
      </c>
      <c r="D20" s="106">
        <f>'PREVISIÓN INGRESOS Y GASTOS'!$C12</f>
        <v>0</v>
      </c>
      <c r="E20" s="106">
        <f>'PREVISIÓN INGRESOS Y GASTOS'!$C12</f>
        <v>0</v>
      </c>
      <c r="F20" s="106">
        <f>'PREVISIÓN INGRESOS Y GASTOS'!$C12</f>
        <v>0</v>
      </c>
      <c r="G20" s="106">
        <f>'PREVISIÓN INGRESOS Y GASTOS'!$C12*2</f>
        <v>0</v>
      </c>
      <c r="H20" s="106">
        <f>'PREVISIÓN INGRESOS Y GASTOS'!$C12</f>
        <v>0</v>
      </c>
      <c r="I20" s="106">
        <f>'PREVISIÓN INGRESOS Y GASTOS'!$C12</f>
        <v>0</v>
      </c>
      <c r="J20" s="106">
        <f>'PREVISIÓN INGRESOS Y GASTOS'!$C12</f>
        <v>0</v>
      </c>
      <c r="K20" s="106">
        <f>'PREVISIÓN INGRESOS Y GASTOS'!$C12</f>
        <v>0</v>
      </c>
      <c r="L20" s="106">
        <f>'PREVISIÓN INGRESOS Y GASTOS'!$C12</f>
        <v>0</v>
      </c>
      <c r="M20" s="107">
        <f>'PREVISIÓN INGRESOS Y GASTOS'!$C12*2</f>
        <v>0</v>
      </c>
    </row>
    <row r="21" spans="1:13" ht="12.75" x14ac:dyDescent="0.2">
      <c r="A21" s="95" t="s">
        <v>121</v>
      </c>
      <c r="B21" s="106">
        <f>'PREVISIÓN INGRESOS Y GASTOS'!$C13</f>
        <v>0</v>
      </c>
      <c r="C21" s="106">
        <f>'PREVISIÓN INGRESOS Y GASTOS'!$C13</f>
        <v>0</v>
      </c>
      <c r="D21" s="106">
        <f>'PREVISIÓN INGRESOS Y GASTOS'!$C13</f>
        <v>0</v>
      </c>
      <c r="E21" s="106">
        <f>'PREVISIÓN INGRESOS Y GASTOS'!$C13</f>
        <v>0</v>
      </c>
      <c r="F21" s="106">
        <f>'PREVISIÓN INGRESOS Y GASTOS'!$C13</f>
        <v>0</v>
      </c>
      <c r="G21" s="106">
        <f>'PREVISIÓN INGRESOS Y GASTOS'!$C13</f>
        <v>0</v>
      </c>
      <c r="H21" s="106">
        <f>'PREVISIÓN INGRESOS Y GASTOS'!$C13</f>
        <v>0</v>
      </c>
      <c r="I21" s="106">
        <f>'PREVISIÓN INGRESOS Y GASTOS'!$C13</f>
        <v>0</v>
      </c>
      <c r="J21" s="106">
        <f>'PREVISIÓN INGRESOS Y GASTOS'!$C13</f>
        <v>0</v>
      </c>
      <c r="K21" s="106">
        <f>'PREVISIÓN INGRESOS Y GASTOS'!$C13</f>
        <v>0</v>
      </c>
      <c r="L21" s="106">
        <f>'PREVISIÓN INGRESOS Y GASTOS'!$C13</f>
        <v>0</v>
      </c>
      <c r="M21" s="107">
        <f>'PREVISIÓN INGRESOS Y GASTOS'!$C13</f>
        <v>0</v>
      </c>
    </row>
    <row r="22" spans="1:13" ht="12.75" x14ac:dyDescent="0.2">
      <c r="A22" s="95" t="s">
        <v>96</v>
      </c>
      <c r="B22" s="106">
        <f>'PREVISIÓN INGRESOS Y GASTOS'!$C14</f>
        <v>0</v>
      </c>
      <c r="C22" s="106">
        <f>'PREVISIÓN INGRESOS Y GASTOS'!$C14</f>
        <v>0</v>
      </c>
      <c r="D22" s="106">
        <f>'PREVISIÓN INGRESOS Y GASTOS'!$C14</f>
        <v>0</v>
      </c>
      <c r="E22" s="106">
        <f>'PREVISIÓN INGRESOS Y GASTOS'!$C14</f>
        <v>0</v>
      </c>
      <c r="F22" s="106">
        <f>'PREVISIÓN INGRESOS Y GASTOS'!$C14</f>
        <v>0</v>
      </c>
      <c r="G22" s="106">
        <f>'PREVISIÓN INGRESOS Y GASTOS'!$C14*2</f>
        <v>0</v>
      </c>
      <c r="H22" s="106">
        <f>'PREVISIÓN INGRESOS Y GASTOS'!$C14</f>
        <v>0</v>
      </c>
      <c r="I22" s="106">
        <f>'PREVISIÓN INGRESOS Y GASTOS'!$C14</f>
        <v>0</v>
      </c>
      <c r="J22" s="106">
        <f>'PREVISIÓN INGRESOS Y GASTOS'!$C14</f>
        <v>0</v>
      </c>
      <c r="K22" s="106">
        <f>'PREVISIÓN INGRESOS Y GASTOS'!$C14</f>
        <v>0</v>
      </c>
      <c r="L22" s="106">
        <f>'PREVISIÓN INGRESOS Y GASTOS'!$C14</f>
        <v>0</v>
      </c>
      <c r="M22" s="107">
        <f>'PREVISIÓN INGRESOS Y GASTOS'!$C14*2</f>
        <v>0</v>
      </c>
    </row>
    <row r="23" spans="1:13" ht="12.75" x14ac:dyDescent="0.2">
      <c r="A23" s="95" t="s">
        <v>122</v>
      </c>
      <c r="B23" s="106">
        <v>0</v>
      </c>
      <c r="C23" s="106">
        <f>'PREVISIÓN INGRESOS Y GASTOS'!$C15</f>
        <v>0</v>
      </c>
      <c r="D23" s="106">
        <f>'PREVISIÓN INGRESOS Y GASTOS'!$C15</f>
        <v>0</v>
      </c>
      <c r="E23" s="106">
        <f>'PREVISIÓN INGRESOS Y GASTOS'!$C15</f>
        <v>0</v>
      </c>
      <c r="F23" s="106">
        <f>'PREVISIÓN INGRESOS Y GASTOS'!$C15</f>
        <v>0</v>
      </c>
      <c r="G23" s="106">
        <f>'PREVISIÓN INGRESOS Y GASTOS'!$C15</f>
        <v>0</v>
      </c>
      <c r="H23" s="106">
        <f>'PREVISIÓN INGRESOS Y GASTOS'!$C15</f>
        <v>0</v>
      </c>
      <c r="I23" s="106">
        <f>'PREVISIÓN INGRESOS Y GASTOS'!$C15</f>
        <v>0</v>
      </c>
      <c r="J23" s="106">
        <f>'PREVISIÓN INGRESOS Y GASTOS'!$C15</f>
        <v>0</v>
      </c>
      <c r="K23" s="106">
        <f>'PREVISIÓN INGRESOS Y GASTOS'!$C15</f>
        <v>0</v>
      </c>
      <c r="L23" s="106">
        <f>'PREVISIÓN INGRESOS Y GASTOS'!$C15</f>
        <v>0</v>
      </c>
      <c r="M23" s="107">
        <f>'PREVISIÓN INGRESOS Y GASTOS'!$C15</f>
        <v>0</v>
      </c>
    </row>
    <row r="24" spans="1:13" ht="12.75" x14ac:dyDescent="0.2">
      <c r="A24" s="95" t="s">
        <v>60</v>
      </c>
      <c r="B24" s="106">
        <f>IF('PLAN INVERSIÓN Y FINANCIACIÓN'!$B$24=0,0,PRÉSTAMO!C2)</f>
        <v>0</v>
      </c>
      <c r="C24" s="106">
        <f>IF('PLAN INVERSIÓN Y FINANCIACIÓN'!$B$24=0,0,PRÉSTAMO!C3)</f>
        <v>0</v>
      </c>
      <c r="D24" s="106">
        <f>IF('PLAN INVERSIÓN Y FINANCIACIÓN'!$B$24=0,0,PRÉSTAMO!C4)</f>
        <v>0</v>
      </c>
      <c r="E24" s="106">
        <f>IF('PLAN INVERSIÓN Y FINANCIACIÓN'!$B$24=0,0,PRÉSTAMO!C5)</f>
        <v>0</v>
      </c>
      <c r="F24" s="106">
        <f>IF('PLAN INVERSIÓN Y FINANCIACIÓN'!$B$24=0,0,PRÉSTAMO!C6)</f>
        <v>0</v>
      </c>
      <c r="G24" s="106">
        <f>IF('PLAN INVERSIÓN Y FINANCIACIÓN'!$B$24=0,0,PRÉSTAMO!C7)</f>
        <v>0</v>
      </c>
      <c r="H24" s="106">
        <f>IF('PLAN INVERSIÓN Y FINANCIACIÓN'!$B$24=0,0,PRÉSTAMO!C8)</f>
        <v>0</v>
      </c>
      <c r="I24" s="106">
        <f>IF('PLAN INVERSIÓN Y FINANCIACIÓN'!$B$24=0,0,PRÉSTAMO!C9)</f>
        <v>0</v>
      </c>
      <c r="J24" s="106">
        <f>IF('PLAN INVERSIÓN Y FINANCIACIÓN'!$B$24=0,0,PRÉSTAMO!C10)</f>
        <v>0</v>
      </c>
      <c r="K24" s="106">
        <f>IF('PLAN INVERSIÓN Y FINANCIACIÓN'!$B$24=0,0,PRÉSTAMO!C11)</f>
        <v>0</v>
      </c>
      <c r="L24" s="106">
        <f>IF('PLAN INVERSIÓN Y FINANCIACIÓN'!$B$24=0,0,PRÉSTAMO!C12)</f>
        <v>0</v>
      </c>
      <c r="M24" s="107">
        <f>IF('PLAN INVERSIÓN Y FINANCIACIÓN'!$B$24=0,0,PRÉSTAMO!C13)</f>
        <v>0</v>
      </c>
    </row>
    <row r="25" spans="1:13" ht="13.5" thickBot="1" x14ac:dyDescent="0.25">
      <c r="A25" s="95" t="s">
        <v>41</v>
      </c>
      <c r="B25" s="106">
        <v>0</v>
      </c>
      <c r="C25" s="106">
        <v>0</v>
      </c>
      <c r="D25" s="106">
        <v>0</v>
      </c>
      <c r="E25" s="108">
        <f>IF(IVA!B6&lt;0,0,IVA!B6)</f>
        <v>0</v>
      </c>
      <c r="F25" s="108">
        <v>0</v>
      </c>
      <c r="G25" s="108">
        <v>0</v>
      </c>
      <c r="H25" s="108">
        <f>IF(IVA!C6&lt;0,0,IVA!C6)</f>
        <v>0</v>
      </c>
      <c r="I25" s="108">
        <v>0</v>
      </c>
      <c r="J25" s="108">
        <v>0</v>
      </c>
      <c r="K25" s="108">
        <f>IF(IVA!D6&lt;0,0,IVA!D6)</f>
        <v>0</v>
      </c>
      <c r="L25" s="106">
        <v>0</v>
      </c>
      <c r="M25" s="107">
        <v>0</v>
      </c>
    </row>
    <row r="26" spans="1:13" ht="13.5" thickBot="1" x14ac:dyDescent="0.25">
      <c r="A26" s="91" t="s">
        <v>42</v>
      </c>
      <c r="B26" s="92">
        <f>SUM(B9:B25)</f>
        <v>0</v>
      </c>
      <c r="C26" s="92">
        <f t="shared" ref="C26:M26" si="3">SUM(C9:C25)</f>
        <v>0</v>
      </c>
      <c r="D26" s="92">
        <f t="shared" si="3"/>
        <v>0</v>
      </c>
      <c r="E26" s="92">
        <f t="shared" si="3"/>
        <v>0</v>
      </c>
      <c r="F26" s="92">
        <f t="shared" si="3"/>
        <v>0</v>
      </c>
      <c r="G26" s="92">
        <f t="shared" si="3"/>
        <v>0</v>
      </c>
      <c r="H26" s="92">
        <f t="shared" si="3"/>
        <v>0</v>
      </c>
      <c r="I26" s="92">
        <f t="shared" si="3"/>
        <v>0</v>
      </c>
      <c r="J26" s="92">
        <f t="shared" si="3"/>
        <v>0</v>
      </c>
      <c r="K26" s="92">
        <f>SUM(K9:K25)</f>
        <v>0</v>
      </c>
      <c r="L26" s="92">
        <f t="shared" si="3"/>
        <v>0</v>
      </c>
      <c r="M26" s="93">
        <f t="shared" si="3"/>
        <v>0</v>
      </c>
    </row>
    <row r="27" spans="1:13" ht="13.5" thickBot="1" x14ac:dyDescent="0.25">
      <c r="A27" s="96" t="s">
        <v>186</v>
      </c>
      <c r="B27" s="92">
        <f>B7-B26</f>
        <v>0</v>
      </c>
      <c r="C27" s="92">
        <f t="shared" ref="C27:M27" si="4">C7-C26</f>
        <v>0</v>
      </c>
      <c r="D27" s="92">
        <f t="shared" si="4"/>
        <v>0</v>
      </c>
      <c r="E27" s="92">
        <f t="shared" si="4"/>
        <v>0</v>
      </c>
      <c r="F27" s="92">
        <f t="shared" si="4"/>
        <v>0</v>
      </c>
      <c r="G27" s="92">
        <f t="shared" si="4"/>
        <v>0</v>
      </c>
      <c r="H27" s="92">
        <f t="shared" si="4"/>
        <v>0</v>
      </c>
      <c r="I27" s="92">
        <f t="shared" si="4"/>
        <v>0</v>
      </c>
      <c r="J27" s="92">
        <f t="shared" si="4"/>
        <v>0</v>
      </c>
      <c r="K27" s="92">
        <f t="shared" si="4"/>
        <v>0</v>
      </c>
      <c r="L27" s="92">
        <f t="shared" si="4"/>
        <v>0</v>
      </c>
      <c r="M27" s="93">
        <f t="shared" si="4"/>
        <v>0</v>
      </c>
    </row>
    <row r="28" spans="1:13" ht="13.5" thickBot="1" x14ac:dyDescent="0.25">
      <c r="A28" s="96" t="s">
        <v>3</v>
      </c>
      <c r="B28" s="92">
        <f t="shared" ref="B28:M28" si="5">B2+B7-B26</f>
        <v>0</v>
      </c>
      <c r="C28" s="92">
        <f t="shared" si="5"/>
        <v>0</v>
      </c>
      <c r="D28" s="92">
        <f t="shared" si="5"/>
        <v>0</v>
      </c>
      <c r="E28" s="92">
        <f t="shared" si="5"/>
        <v>0</v>
      </c>
      <c r="F28" s="92">
        <f t="shared" si="5"/>
        <v>0</v>
      </c>
      <c r="G28" s="92">
        <f t="shared" si="5"/>
        <v>0</v>
      </c>
      <c r="H28" s="92">
        <f t="shared" si="5"/>
        <v>0</v>
      </c>
      <c r="I28" s="92">
        <f t="shared" si="5"/>
        <v>0</v>
      </c>
      <c r="J28" s="92">
        <f t="shared" si="5"/>
        <v>0</v>
      </c>
      <c r="K28" s="92">
        <f t="shared" si="5"/>
        <v>0</v>
      </c>
      <c r="L28" s="92">
        <f t="shared" si="5"/>
        <v>0</v>
      </c>
      <c r="M28" s="93">
        <f t="shared" si="5"/>
        <v>0</v>
      </c>
    </row>
    <row r="30" spans="1:13" ht="12.75" x14ac:dyDescent="0.2">
      <c r="A30" s="117" t="s">
        <v>180</v>
      </c>
    </row>
  </sheetData>
  <sheetProtection password="C346" sheet="1" objects="1" scenarios="1"/>
  <phoneticPr fontId="0" type="noConversion"/>
  <hyperlinks>
    <hyperlink ref="A30" location="ÍNDICE!A1" display="Volver a índice"/>
  </hyperlinks>
  <printOptions horizontalCentered="1"/>
  <pageMargins left="0.74803149606299213" right="0.74803149606299213" top="1.5748031496062993" bottom="0.98425196850393704" header="0.59055118110236227" footer="0.39370078740157483"/>
  <pageSetup paperSize="9" scale="70" orientation="landscape" horizontalDpi="300" verticalDpi="300" r:id="rId1"/>
  <headerFooter alignWithMargins="0">
    <oddHeader>&amp;L&amp;G&amp;C&amp;"Arial,Negrita"PREVISIÓN DE TESORERÍA&amp;R&amp;G</oddHeader>
    <oddFooter>&amp;L&amp;G &amp;8Cofinanciación POLCD 2007-2013&amp;R&amp;G</oddFooter>
  </headerFooter>
  <ignoredErrors>
    <ignoredError sqref="G20 G22" 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8"/>
  <sheetViews>
    <sheetView showGridLines="0" zoomScaleNormal="100" workbookViewId="0"/>
  </sheetViews>
  <sheetFormatPr baseColWidth="10" defaultColWidth="11.42578125" defaultRowHeight="12.75" x14ac:dyDescent="0.2"/>
  <cols>
    <col min="1" max="1" width="48.7109375" style="65" customWidth="1"/>
    <col min="2" max="2" width="24.7109375" customWidth="1"/>
  </cols>
  <sheetData>
    <row r="1" spans="1:2" ht="13.5" thickBot="1" x14ac:dyDescent="0.25">
      <c r="A1" s="40" t="s">
        <v>27</v>
      </c>
      <c r="B1" s="66"/>
    </row>
    <row r="2" spans="1:2" x14ac:dyDescent="0.2">
      <c r="A2" s="47" t="s">
        <v>115</v>
      </c>
      <c r="B2" s="32">
        <f>B3</f>
        <v>0</v>
      </c>
    </row>
    <row r="3" spans="1:2" x14ac:dyDescent="0.2">
      <c r="A3" s="41" t="s">
        <v>110</v>
      </c>
      <c r="B3" s="10">
        <f>'PREVISIÓN INGRESOS Y GASTOS'!B33</f>
        <v>0</v>
      </c>
    </row>
    <row r="4" spans="1:2" x14ac:dyDescent="0.2">
      <c r="A4" s="72" t="s">
        <v>21</v>
      </c>
      <c r="B4" s="73">
        <f>SUM(B5:B6)</f>
        <v>0</v>
      </c>
    </row>
    <row r="5" spans="1:2" x14ac:dyDescent="0.2">
      <c r="A5" s="41" t="s">
        <v>127</v>
      </c>
      <c r="B5" s="10">
        <f>SUM(TESORERÍA!B5:M5)</f>
        <v>0</v>
      </c>
    </row>
    <row r="6" spans="1:2" ht="13.5" thickBot="1" x14ac:dyDescent="0.25">
      <c r="A6" s="41" t="s">
        <v>120</v>
      </c>
      <c r="B6" s="10">
        <f>'PREVISIÓN INGRESOS Y GASTOS'!C42</f>
        <v>0</v>
      </c>
    </row>
    <row r="7" spans="1:2" ht="13.5" thickBot="1" x14ac:dyDescent="0.25">
      <c r="A7" s="40" t="s">
        <v>29</v>
      </c>
      <c r="B7" s="14">
        <f>B2+B4</f>
        <v>0</v>
      </c>
    </row>
    <row r="8" spans="1:2" ht="13.5" thickBot="1" x14ac:dyDescent="0.25">
      <c r="A8" s="64"/>
    </row>
    <row r="9" spans="1:2" ht="13.5" thickBot="1" x14ac:dyDescent="0.25">
      <c r="A9" s="40" t="s">
        <v>30</v>
      </c>
      <c r="B9" s="69"/>
    </row>
    <row r="10" spans="1:2" x14ac:dyDescent="0.2">
      <c r="A10" s="47" t="s">
        <v>111</v>
      </c>
      <c r="B10" s="32">
        <f>B11</f>
        <v>0</v>
      </c>
    </row>
    <row r="11" spans="1:2" x14ac:dyDescent="0.2">
      <c r="A11" s="41" t="s">
        <v>112</v>
      </c>
      <c r="B11" s="10">
        <f>'PREVISIÓN INGRESOS Y GASTOS'!C33</f>
        <v>0</v>
      </c>
    </row>
    <row r="12" spans="1:2" s="5" customFormat="1" x14ac:dyDescent="0.2">
      <c r="A12" s="49" t="s">
        <v>32</v>
      </c>
      <c r="B12" s="71">
        <f>SUM(B13:B16)</f>
        <v>0</v>
      </c>
    </row>
    <row r="13" spans="1:2" x14ac:dyDescent="0.2">
      <c r="A13" s="17" t="s">
        <v>123</v>
      </c>
      <c r="B13" s="9">
        <f>'PREVISIÓN INGRESOS Y GASTOS'!C12*14</f>
        <v>0</v>
      </c>
    </row>
    <row r="14" spans="1:2" x14ac:dyDescent="0.2">
      <c r="A14" s="17" t="s">
        <v>124</v>
      </c>
      <c r="B14" s="9">
        <f>'PREVISIÓN INGRESOS Y GASTOS'!C14*14</f>
        <v>0</v>
      </c>
    </row>
    <row r="15" spans="1:2" x14ac:dyDescent="0.2">
      <c r="A15" s="17" t="s">
        <v>125</v>
      </c>
      <c r="B15" s="9">
        <f>'PREVISIÓN INGRESOS Y GASTOS'!C13*12</f>
        <v>0</v>
      </c>
    </row>
    <row r="16" spans="1:2" x14ac:dyDescent="0.2">
      <c r="A16" s="17" t="s">
        <v>126</v>
      </c>
      <c r="B16" s="9">
        <f>'PREVISIÓN INGRESOS Y GASTOS'!C15*12</f>
        <v>0</v>
      </c>
    </row>
    <row r="17" spans="1:5" s="5" customFormat="1" x14ac:dyDescent="0.2">
      <c r="A17" s="33" t="s">
        <v>54</v>
      </c>
      <c r="B17" s="71">
        <f>SUM(B18:B26)</f>
        <v>0</v>
      </c>
      <c r="E17"/>
    </row>
    <row r="18" spans="1:5" s="5" customFormat="1" x14ac:dyDescent="0.2">
      <c r="A18" s="17" t="s">
        <v>99</v>
      </c>
      <c r="B18" s="9">
        <f>'PREVISIÓN INGRESOS Y GASTOS'!C2*12</f>
        <v>0</v>
      </c>
      <c r="E18"/>
    </row>
    <row r="19" spans="1:5" s="5" customFormat="1" x14ac:dyDescent="0.2">
      <c r="A19" s="17" t="s">
        <v>185</v>
      </c>
      <c r="B19" s="9">
        <f>'PREVISIÓN INGRESOS Y GASTOS'!C3*12</f>
        <v>0</v>
      </c>
    </row>
    <row r="20" spans="1:5" s="5" customFormat="1" x14ac:dyDescent="0.2">
      <c r="A20" s="17" t="s">
        <v>31</v>
      </c>
      <c r="B20" s="9">
        <f>'PREVISIÓN INGRESOS Y GASTOS'!C4*12</f>
        <v>0</v>
      </c>
    </row>
    <row r="21" spans="1:5" s="5" customFormat="1" x14ac:dyDescent="0.2">
      <c r="A21" s="17" t="s">
        <v>14</v>
      </c>
      <c r="B21" s="9">
        <f>'PREVISIÓN INGRESOS Y GASTOS'!C5*12</f>
        <v>0</v>
      </c>
    </row>
    <row r="22" spans="1:5" s="5" customFormat="1" x14ac:dyDescent="0.2">
      <c r="A22" s="17" t="s">
        <v>12</v>
      </c>
      <c r="B22" s="9">
        <f>'PREVISIÓN INGRESOS Y GASTOS'!C6*12</f>
        <v>0</v>
      </c>
    </row>
    <row r="23" spans="1:5" s="5" customFormat="1" x14ac:dyDescent="0.2">
      <c r="A23" s="17" t="s">
        <v>100</v>
      </c>
      <c r="B23" s="9">
        <f>'PREVISIÓN INGRESOS Y GASTOS'!C7*12</f>
        <v>0</v>
      </c>
    </row>
    <row r="24" spans="1:5" s="5" customFormat="1" x14ac:dyDescent="0.2">
      <c r="A24" s="17" t="s">
        <v>49</v>
      </c>
      <c r="B24" s="9">
        <f>'PREVISIÓN INGRESOS Y GASTOS'!C8*12</f>
        <v>0</v>
      </c>
    </row>
    <row r="25" spans="1:5" s="5" customFormat="1" x14ac:dyDescent="0.2">
      <c r="A25" s="17" t="s">
        <v>56</v>
      </c>
      <c r="B25" s="9">
        <f>'PREVISIÓN INGRESOS Y GASTOS'!C9*12</f>
        <v>0</v>
      </c>
    </row>
    <row r="26" spans="1:5" s="5" customFormat="1" x14ac:dyDescent="0.2">
      <c r="A26" s="17" t="s">
        <v>101</v>
      </c>
      <c r="B26" s="9">
        <f>'PREVISIÓN INGRESOS Y GASTOS'!C10*12</f>
        <v>0</v>
      </c>
    </row>
    <row r="27" spans="1:5" s="5" customFormat="1" x14ac:dyDescent="0.2">
      <c r="A27" s="33" t="s">
        <v>116</v>
      </c>
      <c r="B27" s="71">
        <f>B28</f>
        <v>0</v>
      </c>
    </row>
    <row r="28" spans="1:5" s="5" customFormat="1" x14ac:dyDescent="0.2">
      <c r="A28" s="17" t="s">
        <v>48</v>
      </c>
      <c r="B28" s="9">
        <f>'PREVISIÓN INGRESOS Y GASTOS'!C11*12</f>
        <v>0</v>
      </c>
    </row>
    <row r="29" spans="1:5" s="5" customFormat="1" x14ac:dyDescent="0.2">
      <c r="A29" s="33" t="s">
        <v>102</v>
      </c>
      <c r="B29" s="71">
        <f>SUM(B30:B31)</f>
        <v>0</v>
      </c>
    </row>
    <row r="30" spans="1:5" s="5" customFormat="1" x14ac:dyDescent="0.2">
      <c r="A30" s="17" t="s">
        <v>51</v>
      </c>
      <c r="B30" s="9">
        <f>AMORTIZACIÓN!B2</f>
        <v>0</v>
      </c>
    </row>
    <row r="31" spans="1:5" x14ac:dyDescent="0.2">
      <c r="A31" s="17" t="s">
        <v>113</v>
      </c>
      <c r="B31" s="9">
        <f>AMORTIZACIÓN!B6</f>
        <v>0</v>
      </c>
    </row>
    <row r="32" spans="1:5" x14ac:dyDescent="0.2">
      <c r="A32" s="33" t="s">
        <v>33</v>
      </c>
      <c r="B32" s="71">
        <f>B33</f>
        <v>0</v>
      </c>
    </row>
    <row r="33" spans="1:2" ht="13.5" thickBot="1" x14ac:dyDescent="0.25">
      <c r="A33" s="17" t="s">
        <v>114</v>
      </c>
      <c r="B33" s="9">
        <f>IF('PLAN INVERSIÓN Y FINANCIACIÓN'!B24=0,0,SUM(PRÉSTAMO!D2:D13))</f>
        <v>0</v>
      </c>
    </row>
    <row r="34" spans="1:2" ht="13.5" thickBot="1" x14ac:dyDescent="0.25">
      <c r="A34" s="40" t="s">
        <v>34</v>
      </c>
      <c r="B34" s="14">
        <f>B10+B12+B17+B27+B29+B32</f>
        <v>0</v>
      </c>
    </row>
    <row r="35" spans="1:2" ht="13.5" thickBot="1" x14ac:dyDescent="0.25"/>
    <row r="36" spans="1:2" ht="13.5" thickBot="1" x14ac:dyDescent="0.25">
      <c r="A36" s="40" t="s">
        <v>142</v>
      </c>
      <c r="B36" s="11">
        <f>B7-B34</f>
        <v>0</v>
      </c>
    </row>
    <row r="38" spans="1:2" x14ac:dyDescent="0.2">
      <c r="A38" s="117" t="s">
        <v>180</v>
      </c>
    </row>
  </sheetData>
  <sheetProtection password="C346" sheet="1"/>
  <phoneticPr fontId="0" type="noConversion"/>
  <hyperlinks>
    <hyperlink ref="A38" location="ÍNDICE!A1" display="Volver a índice"/>
  </hyperlinks>
  <printOptions horizontalCentered="1"/>
  <pageMargins left="0.74803149606299213" right="0.74803149606299213" top="1.5748031496062993" bottom="0.98425196850393704" header="0.59055118110236227" footer="0.39370078740157483"/>
  <pageSetup paperSize="9" orientation="portrait" horizontalDpi="300" verticalDpi="300" r:id="rId1"/>
  <headerFooter alignWithMargins="0">
    <oddHeader>&amp;L&amp;G&amp;C&amp;"Arial,Negrita"CUENTA DE RESULTADOS PREVISIONAL&amp;R&amp;G</oddHeader>
    <oddFooter>&amp;L&amp;G &amp;8Cofinanciación POLCD 2007-2013&amp;R&amp;G</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0"/>
  <sheetViews>
    <sheetView zoomScaleNormal="100" workbookViewId="0"/>
  </sheetViews>
  <sheetFormatPr baseColWidth="10" defaultRowHeight="12.75" x14ac:dyDescent="0.2"/>
  <cols>
    <col min="1" max="11" width="11.42578125" style="1"/>
    <col min="12" max="12" width="5.140625" style="100" bestFit="1" customWidth="1"/>
    <col min="13" max="13" width="22.140625" style="102" bestFit="1" customWidth="1"/>
    <col min="14" max="14" width="28.5703125" style="102" bestFit="1" customWidth="1"/>
    <col min="15" max="16384" width="11.42578125" style="1"/>
  </cols>
  <sheetData>
    <row r="1" spans="12:14" x14ac:dyDescent="0.2">
      <c r="L1" s="68" t="s">
        <v>0</v>
      </c>
      <c r="M1" s="101" t="s">
        <v>129</v>
      </c>
      <c r="N1" s="101" t="s">
        <v>130</v>
      </c>
    </row>
    <row r="2" spans="12:14" x14ac:dyDescent="0.2">
      <c r="L2" s="100">
        <v>1</v>
      </c>
      <c r="M2" s="103">
        <f>('PREVISIÓN INGRESOS Y GASTOS'!B21-('PREVISIÓN INGRESOS Y GASTOS'!C21+EQUILIBRIO!B$2/12+EQUILIBRIO!B$3/12+EQUILIBRIO!B$4/12+EQUILIBRIO!B$5/12+IF('PLAN INVERSIÓN Y FINANCIACIÓN'!B$24=0,0,PRÉSTAMO!D2)))</f>
        <v>0</v>
      </c>
      <c r="N2" s="103">
        <f>TESORERÍA!B$28</f>
        <v>0</v>
      </c>
    </row>
    <row r="3" spans="12:14" x14ac:dyDescent="0.2">
      <c r="L3" s="100">
        <v>2</v>
      </c>
      <c r="M3" s="103">
        <f>('PREVISIÓN INGRESOS Y GASTOS'!B22-('PREVISIÓN INGRESOS Y GASTOS'!C22+EQUILIBRIO!B$2/12+EQUILIBRIO!B$3/12+EQUILIBRIO!B$4/12+EQUILIBRIO!B$5/12+IF('PLAN INVERSIÓN Y FINANCIACIÓN'!B$24=0,0,PRÉSTAMO!D3)))</f>
        <v>0</v>
      </c>
      <c r="N3" s="103">
        <f>TESORERÍA!C$28</f>
        <v>0</v>
      </c>
    </row>
    <row r="4" spans="12:14" x14ac:dyDescent="0.2">
      <c r="L4" s="100">
        <v>3</v>
      </c>
      <c r="M4" s="103">
        <f>('PREVISIÓN INGRESOS Y GASTOS'!B23-('PREVISIÓN INGRESOS Y GASTOS'!C23+EQUILIBRIO!B$2/12+EQUILIBRIO!B$3/12+EQUILIBRIO!B$4/12+EQUILIBRIO!B$5/12+IF('PLAN INVERSIÓN Y FINANCIACIÓN'!B$24=0,0,PRÉSTAMO!D4)))</f>
        <v>0</v>
      </c>
      <c r="N4" s="103">
        <f>TESORERÍA!D$28</f>
        <v>0</v>
      </c>
    </row>
    <row r="5" spans="12:14" x14ac:dyDescent="0.2">
      <c r="L5" s="100">
        <v>4</v>
      </c>
      <c r="M5" s="103">
        <f>('PREVISIÓN INGRESOS Y GASTOS'!B24-('PREVISIÓN INGRESOS Y GASTOS'!C24+EQUILIBRIO!B$2/12+EQUILIBRIO!B$3/12+EQUILIBRIO!B$4/12+EQUILIBRIO!B$5/12+IF('PLAN INVERSIÓN Y FINANCIACIÓN'!B$24=0,0,PRÉSTAMO!D5)))</f>
        <v>0</v>
      </c>
      <c r="N5" s="103">
        <f>TESORERÍA!E$28</f>
        <v>0</v>
      </c>
    </row>
    <row r="6" spans="12:14" x14ac:dyDescent="0.2">
      <c r="L6" s="100">
        <v>5</v>
      </c>
      <c r="M6" s="103">
        <f>('PREVISIÓN INGRESOS Y GASTOS'!B25-('PREVISIÓN INGRESOS Y GASTOS'!C25+EQUILIBRIO!B$2/12+EQUILIBRIO!B$3/12+EQUILIBRIO!B$4/12+EQUILIBRIO!B$5/12+IF('PLAN INVERSIÓN Y FINANCIACIÓN'!B$24=0,0,PRÉSTAMO!D6)))</f>
        <v>0</v>
      </c>
      <c r="N6" s="103">
        <f>TESORERÍA!F$28</f>
        <v>0</v>
      </c>
    </row>
    <row r="7" spans="12:14" x14ac:dyDescent="0.2">
      <c r="L7" s="100">
        <v>6</v>
      </c>
      <c r="M7" s="103">
        <f>('PREVISIÓN INGRESOS Y GASTOS'!B26-('PREVISIÓN INGRESOS Y GASTOS'!C26+EQUILIBRIO!B$2/12+EQUILIBRIO!B$3/12+EQUILIBRIO!B$4/12+EQUILIBRIO!B$5/12+IF('PLAN INVERSIÓN Y FINANCIACIÓN'!B$24=0,0,PRÉSTAMO!D7)))</f>
        <v>0</v>
      </c>
      <c r="N7" s="103">
        <f>TESORERÍA!G$28</f>
        <v>0</v>
      </c>
    </row>
    <row r="8" spans="12:14" x14ac:dyDescent="0.2">
      <c r="L8" s="100">
        <v>7</v>
      </c>
      <c r="M8" s="103">
        <f>('PREVISIÓN INGRESOS Y GASTOS'!B27-('PREVISIÓN INGRESOS Y GASTOS'!C27+EQUILIBRIO!B$2/12+EQUILIBRIO!B$3/12+EQUILIBRIO!B$4/12+EQUILIBRIO!B$5/12+IF('PLAN INVERSIÓN Y FINANCIACIÓN'!B$24=0,0,PRÉSTAMO!D8)))</f>
        <v>0</v>
      </c>
      <c r="N8" s="103">
        <f>TESORERÍA!H$28</f>
        <v>0</v>
      </c>
    </row>
    <row r="9" spans="12:14" x14ac:dyDescent="0.2">
      <c r="L9" s="100">
        <v>8</v>
      </c>
      <c r="M9" s="103">
        <f>('PREVISIÓN INGRESOS Y GASTOS'!B28-('PREVISIÓN INGRESOS Y GASTOS'!C28+EQUILIBRIO!B$2/12+EQUILIBRIO!B$3/12+EQUILIBRIO!B$4/12+EQUILIBRIO!B$5/12+IF('PLAN INVERSIÓN Y FINANCIACIÓN'!B$24=0,0,PRÉSTAMO!D9)))</f>
        <v>0</v>
      </c>
      <c r="N9" s="103">
        <f>TESORERÍA!I$28</f>
        <v>0</v>
      </c>
    </row>
    <row r="10" spans="12:14" x14ac:dyDescent="0.2">
      <c r="L10" s="100">
        <v>9</v>
      </c>
      <c r="M10" s="103">
        <f>('PREVISIÓN INGRESOS Y GASTOS'!B29-('PREVISIÓN INGRESOS Y GASTOS'!C29+EQUILIBRIO!B$2/12+EQUILIBRIO!B$3/12+EQUILIBRIO!B$4/12+EQUILIBRIO!B$5/12+IF('PLAN INVERSIÓN Y FINANCIACIÓN'!B$24=0,0,PRÉSTAMO!D10)))</f>
        <v>0</v>
      </c>
      <c r="N10" s="103">
        <f>TESORERÍA!J$28</f>
        <v>0</v>
      </c>
    </row>
    <row r="11" spans="12:14" x14ac:dyDescent="0.2">
      <c r="L11" s="100">
        <v>10</v>
      </c>
      <c r="M11" s="103">
        <f>('PREVISIÓN INGRESOS Y GASTOS'!B30-('PREVISIÓN INGRESOS Y GASTOS'!C30+EQUILIBRIO!B$2/12+EQUILIBRIO!B$3/12+EQUILIBRIO!B$4/12+EQUILIBRIO!B$5/12+IF('PLAN INVERSIÓN Y FINANCIACIÓN'!B$24=0,0,PRÉSTAMO!D11)))</f>
        <v>0</v>
      </c>
      <c r="N11" s="103">
        <f>TESORERÍA!K$28</f>
        <v>0</v>
      </c>
    </row>
    <row r="12" spans="12:14" x14ac:dyDescent="0.2">
      <c r="L12" s="100">
        <v>11</v>
      </c>
      <c r="M12" s="103">
        <f>('PREVISIÓN INGRESOS Y GASTOS'!B31-('PREVISIÓN INGRESOS Y GASTOS'!C31+EQUILIBRIO!B$2/12+EQUILIBRIO!B$3/12+EQUILIBRIO!B$4/12+EQUILIBRIO!B$5/12+IF('PLAN INVERSIÓN Y FINANCIACIÓN'!B$24=0,0,PRÉSTAMO!D12)))</f>
        <v>0</v>
      </c>
      <c r="N12" s="103">
        <f>TESORERÍA!L$28</f>
        <v>0</v>
      </c>
    </row>
    <row r="13" spans="12:14" x14ac:dyDescent="0.2">
      <c r="L13" s="100">
        <v>12</v>
      </c>
      <c r="M13" s="103">
        <f>('PREVISIÓN INGRESOS Y GASTOS'!B32-('PREVISIÓN INGRESOS Y GASTOS'!C32+EQUILIBRIO!B$2/12+EQUILIBRIO!B$3/12+EQUILIBRIO!B$4/12+EQUILIBRIO!B$5/12+IF('PLAN INVERSIÓN Y FINANCIACIÓN'!B$24=0,0,PRÉSTAMO!D13)))</f>
        <v>0</v>
      </c>
      <c r="N13" s="103">
        <f>TESORERÍA!M$28</f>
        <v>0</v>
      </c>
    </row>
    <row r="14" spans="12:14" x14ac:dyDescent="0.2">
      <c r="M14" s="103"/>
    </row>
    <row r="30" spans="1:1" x14ac:dyDescent="0.2">
      <c r="A30" s="117" t="s">
        <v>180</v>
      </c>
    </row>
  </sheetData>
  <sheetProtection password="C346" sheet="1" objects="1" scenarios="1"/>
  <phoneticPr fontId="12" type="noConversion"/>
  <hyperlinks>
    <hyperlink ref="A30" location="ÍNDICE!A1" display="Volver a índice"/>
  </hyperlinks>
  <printOptions horizontalCentered="1"/>
  <pageMargins left="0.74803149606299213" right="0.74803149606299213" top="1.5748031496062993" bottom="0.98425196850393704" header="0.59055118110236227" footer="0.39370078740157483"/>
  <pageSetup paperSize="9" orientation="landscape" r:id="rId1"/>
  <headerFooter alignWithMargins="0">
    <oddHeader>&amp;L&amp;G&amp;C&amp;"Arial,Negrita"EVOLUCIÓN GRÁFICA&amp;R&amp;G</oddHeader>
    <oddFooter>&amp;L&amp;G &amp;8Cofinanciación POLCD 2007-2013&amp;R&amp;G</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
  <sheetViews>
    <sheetView showGridLines="0" zoomScaleNormal="100" workbookViewId="0">
      <selection activeCell="B1" sqref="B1"/>
    </sheetView>
  </sheetViews>
  <sheetFormatPr baseColWidth="10" defaultRowHeight="12.75" x14ac:dyDescent="0.2"/>
  <cols>
    <col min="1" max="1" width="48.7109375" style="75" customWidth="1"/>
    <col min="2" max="2" width="24.7109375" style="6" customWidth="1"/>
    <col min="3" max="16384" width="11.42578125" style="5"/>
  </cols>
  <sheetData>
    <row r="1" spans="1:7" ht="13.5" thickBot="1" x14ac:dyDescent="0.25">
      <c r="A1" s="40" t="s">
        <v>119</v>
      </c>
      <c r="B1" s="19"/>
      <c r="E1" s="6"/>
      <c r="F1" s="6"/>
      <c r="G1" s="6"/>
    </row>
    <row r="2" spans="1:7" x14ac:dyDescent="0.2">
      <c r="A2" s="17" t="s">
        <v>32</v>
      </c>
      <c r="B2" s="76">
        <f>RESULTADO!B12</f>
        <v>0</v>
      </c>
      <c r="F2" s="2"/>
    </row>
    <row r="3" spans="1:7" x14ac:dyDescent="0.2">
      <c r="A3" s="41" t="s">
        <v>54</v>
      </c>
      <c r="B3" s="76">
        <f>RESULTADO!B17</f>
        <v>0</v>
      </c>
    </row>
    <row r="4" spans="1:7" x14ac:dyDescent="0.2">
      <c r="A4" s="17" t="s">
        <v>116</v>
      </c>
      <c r="B4" s="76">
        <f>RESULTADO!B27</f>
        <v>0</v>
      </c>
    </row>
    <row r="5" spans="1:7" x14ac:dyDescent="0.2">
      <c r="A5" s="17" t="s">
        <v>102</v>
      </c>
      <c r="B5" s="76">
        <f>RESULTADO!B29</f>
        <v>0</v>
      </c>
    </row>
    <row r="6" spans="1:7" ht="13.5" thickBot="1" x14ac:dyDescent="0.25">
      <c r="A6" s="17" t="s">
        <v>33</v>
      </c>
      <c r="B6" s="76">
        <f>IF('PLAN INVERSIÓN Y FINANCIACIÓN'!B24=0,0,RESULTADO!B32)</f>
        <v>0</v>
      </c>
    </row>
    <row r="7" spans="1:7" ht="13.5" thickBot="1" x14ac:dyDescent="0.25">
      <c r="A7" s="16" t="s">
        <v>35</v>
      </c>
      <c r="B7" s="77">
        <f>SUM(B2:B6)</f>
        <v>0</v>
      </c>
    </row>
    <row r="8" spans="1:7" ht="13.5" thickBot="1" x14ac:dyDescent="0.25">
      <c r="A8" s="68"/>
    </row>
    <row r="9" spans="1:7" ht="13.5" thickBot="1" x14ac:dyDescent="0.25">
      <c r="A9" s="16" t="s">
        <v>117</v>
      </c>
      <c r="B9" s="78"/>
    </row>
    <row r="10" spans="1:7" x14ac:dyDescent="0.2">
      <c r="A10" s="17" t="s">
        <v>28</v>
      </c>
      <c r="B10" s="76">
        <f>RESULTADO!B2</f>
        <v>0</v>
      </c>
    </row>
    <row r="11" spans="1:7" ht="13.5" thickBot="1" x14ac:dyDescent="0.25">
      <c r="A11" s="17" t="s">
        <v>36</v>
      </c>
      <c r="B11" s="76">
        <f>RESULTADO!B10</f>
        <v>0</v>
      </c>
    </row>
    <row r="12" spans="1:7" ht="13.5" thickBot="1" x14ac:dyDescent="0.25">
      <c r="A12" s="16" t="s">
        <v>117</v>
      </c>
      <c r="B12" s="79">
        <f>IF(B10=0,0,(B10-B11)/B10)</f>
        <v>0</v>
      </c>
    </row>
    <row r="13" spans="1:7" ht="13.5" thickBot="1" x14ac:dyDescent="0.25">
      <c r="A13" s="68"/>
    </row>
    <row r="14" spans="1:7" ht="13.5" thickBot="1" x14ac:dyDescent="0.25">
      <c r="A14" s="16" t="s">
        <v>118</v>
      </c>
      <c r="B14" s="77">
        <f>IF(B12=0,0,(B7/B12))</f>
        <v>0</v>
      </c>
    </row>
    <row r="15" spans="1:7" x14ac:dyDescent="0.2">
      <c r="A15" s="68"/>
    </row>
    <row r="16" spans="1:7" x14ac:dyDescent="0.2">
      <c r="A16" s="117" t="s">
        <v>180</v>
      </c>
    </row>
    <row r="17" spans="1:1" x14ac:dyDescent="0.2">
      <c r="A17" s="74"/>
    </row>
  </sheetData>
  <sheetProtection password="C346" sheet="1"/>
  <phoneticPr fontId="0" type="noConversion"/>
  <hyperlinks>
    <hyperlink ref="A16" location="ÍNDICE!A1" display="Volver a índice"/>
  </hyperlinks>
  <printOptions horizontalCentered="1"/>
  <pageMargins left="0.74803149606299213" right="0.74803149606299213" top="1.5748031496062993" bottom="0.98425196850393704" header="0.59055118110236227" footer="0.39370078740157483"/>
  <pageSetup paperSize="9" orientation="portrait" horizontalDpi="300" verticalDpi="300" r:id="rId1"/>
  <headerFooter alignWithMargins="0">
    <oddHeader>&amp;L&amp;G&amp;C&amp;"Arial,Negrita"PUNTO DE EQUILIBRIO&amp;R&amp;G</oddHeader>
    <oddFooter>&amp;L&amp;G &amp;8Cofinanciación POLCD 2007-2013&amp;R&amp;G</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CDD86526A9D9E4693896DA04F6114B0" ma:contentTypeVersion="1" ma:contentTypeDescription="Create a new document." ma:contentTypeScope="" ma:versionID="c170ab61030e74ab7dff5f08b2c52202">
  <xsd:schema xmlns:xsd="http://www.w3.org/2001/XMLSchema" xmlns:xs="http://www.w3.org/2001/XMLSchema" xmlns:p="http://schemas.microsoft.com/office/2006/metadata/properties" xmlns:ns2="http://schemas.microsoft.com/sharepoint/v4" targetNamespace="http://schemas.microsoft.com/office/2006/metadata/properties" ma:root="true" ma:fieldsID="23c11eee0d542004c4a7d729835418c6" ns2:_="">
    <xsd:import namespace="http://schemas.microsoft.com/sharepoint/v4"/>
    <xsd:element name="properties">
      <xsd:complexType>
        <xsd:sequence>
          <xsd:element name="documentManagement">
            <xsd:complexType>
              <xsd:all>
                <xsd:element ref="ns2: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22D5D57-302D-4A2E-A86F-8BCA4CD2E5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A995308-3FA5-4786-8DC4-63F6AA2E4E07}">
  <ds:schemaRefs>
    <ds:schemaRef ds:uri="http://purl.org/dc/elements/1.1/"/>
    <ds:schemaRef ds:uri="http://schemas.microsoft.com/office/2006/metadata/properties"/>
    <ds:schemaRef ds:uri="http://schemas.microsoft.com/sharepoint/v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21FD1BBC-D32C-488D-80B0-DC71E3D80DC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14</vt:i4>
      </vt:variant>
    </vt:vector>
  </HeadingPairs>
  <TitlesOfParts>
    <vt:vector size="27" baseType="lpstr">
      <vt:lpstr>ÍNDICE</vt:lpstr>
      <vt:lpstr>ECONOMÍA FAMILIAR</vt:lpstr>
      <vt:lpstr>PLAN INVERSIÓN Y FINANCIACIÓN</vt:lpstr>
      <vt:lpstr>PREVISIÓN INGRESOS Y GASTOS</vt:lpstr>
      <vt:lpstr>BALANCE INICIAL</vt:lpstr>
      <vt:lpstr>TESORERÍA</vt:lpstr>
      <vt:lpstr>RESULTADO</vt:lpstr>
      <vt:lpstr>GRÁFICO</vt:lpstr>
      <vt:lpstr>EQUILIBRIO</vt:lpstr>
      <vt:lpstr>BALANCE FINAL</vt:lpstr>
      <vt:lpstr>PRÉSTAMO</vt:lpstr>
      <vt:lpstr>AMORTIZACIÓN</vt:lpstr>
      <vt:lpstr>IVA</vt:lpstr>
      <vt:lpstr>PRÉSTAMO!_10Àrea_d_impressió</vt:lpstr>
      <vt:lpstr>'PREVISIÓN INGRESOS Y GASTOS'!_11Àrea_d_impressió</vt:lpstr>
      <vt:lpstr>RESULTADO!_12Àrea_d_impressió</vt:lpstr>
      <vt:lpstr>TESORERÍA!_13Àrea_d_impressió</vt:lpstr>
      <vt:lpstr>AMORTIZACIÓN!_1Àrea_d_impressió</vt:lpstr>
      <vt:lpstr>GRÁFICO!_1Àrea_d_impressió</vt:lpstr>
      <vt:lpstr>'BALANCE FINAL'!_2Àrea_d_impressió</vt:lpstr>
      <vt:lpstr>'BALANCE INICIAL'!_3Àrea_d_impressió</vt:lpstr>
      <vt:lpstr>'ECONOMÍA FAMILIAR'!_4Àrea_d_impressió</vt:lpstr>
      <vt:lpstr>EQUILIBRIO!_5Àrea_d_impressió</vt:lpstr>
      <vt:lpstr>GRÁFICO!_6Àrea_d_impressió</vt:lpstr>
      <vt:lpstr>ÍNDICE!_7Àrea_d_impressió</vt:lpstr>
      <vt:lpstr>IVA!_8Àrea_d_impressió</vt:lpstr>
      <vt:lpstr>'PLAN INVERSIÓN Y FINANCIACIÓN'!_9Àrea_d_impressió</vt:lpstr>
    </vt:vector>
  </TitlesOfParts>
  <Company>Fundació cp'Ac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Herramienta para analizar la viabilidad económica de un proyecto emprendedor</dc:title>
  <dc:creator>Victoria Lopez</dc:creator>
  <cp:lastModifiedBy>Carlos Riaza Gracia</cp:lastModifiedBy>
  <cp:lastPrinted>2013-10-20T19:27:54Z</cp:lastPrinted>
  <dcterms:created xsi:type="dcterms:W3CDTF">1997-11-14T16:41:49Z</dcterms:created>
  <dcterms:modified xsi:type="dcterms:W3CDTF">2015-07-28T12:25:57Z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0x0101003CDD86526A9D9E4693896DA04F6114B0</vt:lpwstr>
  </property>
</Properties>
</file>